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<sst xmlns="http://schemas.openxmlformats.org/spreadsheetml/2006/main" count="182" uniqueCount="79">
  <si>
    <t>RO Scaling &amp; Saturation Indices</t>
  </si>
  <si>
    <t>Langelier (LSI) and Ryznar (RSI) saturation indices for concentrate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</si>
  <si>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</si>
  <si>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</si>
  <si>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</si>
  <si>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</si>
  <si>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</si>
  <si>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</si>
  <si>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</si>
  <si>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</si>
  <si>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</si>
  <si>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</si>
  <si>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</si>
  <si>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</si>
  <si>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</si>
  <si>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</si>
  <si>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</si>
  <si>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</si>
  <si>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Langelier (LSI) and Ryznar (RSI) saturation indices for concentrate</t>
  </si>
  <si>
    <t>EngiMetric · https://engimetric.com</t>
  </si>
  <si>
    <t>Master verdict</t>
  </si>
  <si>
    <t>Key inputs</t>
  </si>
  <si>
    <t>Concentrate TDS</t>
  </si>
  <si>
    <t>mg/L</t>
  </si>
  <si>
    <t>Temperature</t>
  </si>
  <si>
    <t>°C</t>
  </si>
  <si>
    <t>pH</t>
  </si>
  <si>
    <t>—</t>
  </si>
  <si>
    <t>Key outputs</t>
  </si>
  <si>
    <t>Langelier index</t>
  </si>
  <si>
    <t>Ryznar index</t>
  </si>
  <si>
    <t>Checks at a glance</t>
  </si>
  <si>
    <t>LSI in stable band (indicative)</t>
  </si>
  <si>
    <t>RSI in stable band (indicative)</t>
  </si>
  <si>
    <t>Version 0.1 · EngiMetric workbook library</t>
  </si>
  <si>
    <t>Inputs — yellow cells: enter your values; source prompts governing choices</t>
  </si>
  <si>
    <t>concentrate analysis</t>
  </si>
  <si>
    <t>measured</t>
  </si>
  <si>
    <t>Calcium as CaCO₃</t>
  </si>
  <si>
    <t>Alkalinity as CaCO₃</t>
  </si>
  <si>
    <t>Calculations — transparent formulas; [n] is the reference ID (see Reference sheet)</t>
  </si>
  <si>
    <t>A (temperature/TDS constant)</t>
  </si>
  <si>
    <t>[1] — A = (log TDS − 1)/10</t>
  </si>
  <si>
    <t>B (temperature constant)</t>
  </si>
  <si>
    <t>[1]</t>
  </si>
  <si>
    <t>C (calcium term)</t>
  </si>
  <si>
    <t>D (alkalinity term)</t>
  </si>
  <si>
    <t>Saturation pH (pHs)</t>
  </si>
  <si>
    <t>[1] — Langelier saturation pH</t>
  </si>
  <si>
    <t>Langelier index LSI</t>
  </si>
  <si>
    <t>Ryznar index RSI</t>
  </si>
  <si>
    <t>Outputs — final results (formula-driven; never hard-typed)</t>
  </si>
  <si>
    <t>Saturation pH</t>
  </si>
  <si>
    <t>Checks — each row must land PASS (WARN acceptable when documented)</t>
  </si>
  <si>
    <t>−1 ≤ LSI ≤ 1</t>
  </si>
  <si>
    <t>5.5–7.0</t>
  </si>
  <si>
    <t>TDS positive</t>
  </si>
  <si>
    <t>&gt; 0</t>
  </si>
  <si>
    <t>Temperature in range</t>
  </si>
  <si>
    <t>0–50 °C</t>
  </si>
  <si>
    <t>pH in range</t>
  </si>
  <si>
    <t>0–14</t>
  </si>
  <si>
    <t>Overall result</t>
  </si>
  <si>
    <t>PASS when every check passes</t>
  </si>
  <si>
    <t>References</t>
  </si>
  <si>
    <t>Langelier (1936); Ryznar (1944) — standard saturation-index method (public)</t>
  </si>
  <si>
    <t>Equations used</t>
  </si>
  <si>
    <t>Langelier saturation pH</t>
  </si>
  <si>
    <t>pHs = (9.3 + A + B) − (C + D);  A=(log TDS −1)/10; B=−13.12 log(T+273)+34.55; C=log Ca −0.4; D=log Alk</t>
  </si>
  <si>
    <t>Indices</t>
  </si>
  <si>
    <t>LSI = pH − pHs;  RSI = 2·pHs − pH</t>
  </si>
  <si>
    <t>Notes &amp; Assumptions</t>
  </si>
  <si>
    <t>1. Indices are indicative tendency tools, not scaling-rate predictors.</t>
  </si>
  <si>
    <t>2. LSI/RSI classic constants apply up to moderate TDS. For high-TDS concentrate (TDS &gt; 10 000 mg/L) use the Stiff &amp; Davis S&amp;DSI — available in the EngiMetric RO Scaling Calculator.</t>
  </si>
  <si>
    <t>3. A WARN here flags the interpretation band, not an input error.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</si>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</sst>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Checks!$C$9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49000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25</v>
      </c>
      <c r="C8" s="11" t="s">
        <v>25</v>
      </c>
      <c r="D8" s="10"/>
    </row>
    <row r="9" spans="1:4" x14ac:dyDescent="0.25">
      <c r="A9" s="11" t="s">
        <v>26</v>
      </c>
      <c r="B9" s="12">
        <f>Inputs!$B$7</f>
        <v>7.8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Outputs!$B$3</f>
        <v>0.7108836384237813</v>
      </c>
      <c r="C12" s="11" t="s">
        <v>27</v>
      </c>
      <c r="D12" s="10"/>
    </row>
    <row r="13" spans="1:4" x14ac:dyDescent="0.25">
      <c r="A13" s="11" t="s">
        <v>30</v>
      </c>
      <c r="B13" s="12">
        <f>Outputs!$B$4</f>
        <v>6.378232723152437</v>
      </c>
      <c r="C13" s="11" t="s">
        <v>27</v>
      </c>
      <c r="D13" s="10"/>
    </row>
    <row r="15" ht="22" customHeight="1" spans="1:4" x14ac:dyDescent="0.25">
      <c r="A15" s="4" t="s">
        <v>31</v>
      </c>
      <c r="B15" s="4"/>
      <c r="C15" s="4"/>
      <c r="D15" s="4"/>
    </row>
    <row r="16" spans="1:4" x14ac:dyDescent="0.25">
      <c r="A16" s="11" t="s">
        <v>32</v>
      </c>
      <c r="B16" s="12" t="str">
        <f>Checks!$C$3</f>
        <v>PASS</v>
      </c>
      <c r="C16" s="11" t="s">
        <v>5</v>
      </c>
      <c r="D16" s="10"/>
    </row>
    <row r="17" spans="1:4" x14ac:dyDescent="0.25">
      <c r="A17" s="11" t="s">
        <v>33</v>
      </c>
      <c r="B17" s="12" t="str">
        <f>Checks!$C$4</f>
        <v>PASS</v>
      </c>
      <c r="C17" s="11" t="s">
        <v>5</v>
      </c>
      <c r="D17" s="10"/>
    </row>
    <row r="19" spans="1:3" x14ac:dyDescent="0.25">
      <c r="A19" s="6" t="s">
        <v>34</v>
      </c>
    </row>
  </sheetData>
  <mergeCells count="3">
    <mergeCell ref="A6:D6"/>
    <mergeCell ref="A11:D11"/>
    <mergeCell ref="A15:D15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35</v>
      </c>
      <c r="B2" s="4"/>
      <c r="C2" s="4"/>
      <c r="D2" s="4"/>
    </row>
    <row r="3" spans="1:4" x14ac:dyDescent="0.25">
      <c r="A3" s="13" t="s">
        <v>22</v>
      </c>
      <c r="B3" s="14">
        <v>49000</v>
      </c>
      <c r="C3" s="15" t="s">
        <v>23</v>
      </c>
      <c r="D3" s="16" t="s">
        <v>36</v>
      </c>
    </row>
    <row r="4" spans="1:4" x14ac:dyDescent="0.25">
      <c r="A4" s="13" t="s">
        <v>24</v>
      </c>
      <c r="B4" s="14">
        <v>25</v>
      </c>
      <c r="C4" s="15" t="s">
        <v>25</v>
      </c>
      <c r="D4" s="16" t="s">
        <v>37</v>
      </c>
    </row>
    <row r="5" spans="1:4" x14ac:dyDescent="0.25">
      <c r="A5" s="13" t="s">
        <v>38</v>
      </c>
      <c r="B5" s="14">
        <v>900</v>
      </c>
      <c r="C5" s="15" t="s">
        <v>23</v>
      </c>
      <c r="D5" s="16" t="s">
        <v>36</v>
      </c>
    </row>
    <row r="6" spans="1:4" x14ac:dyDescent="0.25">
      <c r="A6" s="13" t="s">
        <v>39</v>
      </c>
      <c r="B6" s="14">
        <v>130</v>
      </c>
      <c r="C6" s="15" t="s">
        <v>23</v>
      </c>
      <c r="D6" s="16" t="s">
        <v>36</v>
      </c>
    </row>
    <row r="7" spans="1:4" x14ac:dyDescent="0.25">
      <c r="A7" s="13" t="s">
        <v>26</v>
      </c>
      <c r="B7" s="14">
        <v>7.8</v>
      </c>
      <c r="C7" s="15" t="s">
        <v>27</v>
      </c>
      <c r="D7" s="16" t="s">
        <v>37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40</v>
      </c>
      <c r="B2" s="4"/>
      <c r="C2" s="4"/>
      <c r="D2" s="4"/>
    </row>
    <row r="3" spans="1:4" x14ac:dyDescent="0.25">
      <c r="A3" s="11" t="s">
        <v>41</v>
      </c>
      <c r="B3" s="17">
        <f>(LOG10(Inputs!$B$3)-1)/10</f>
        <v>0.3690196080028514</v>
      </c>
      <c r="C3" s="11" t="s">
        <v>27</v>
      </c>
      <c r="D3" s="16" t="s">
        <v>42</v>
      </c>
    </row>
    <row r="4" spans="1:4" x14ac:dyDescent="0.25">
      <c r="A4" s="11" t="s">
        <v>43</v>
      </c>
      <c r="B4" s="17">
        <f>-13.12*LOG10(Inputs!$B$4+273)+34.55</f>
        <v>2.088282615319528</v>
      </c>
      <c r="C4" s="11" t="s">
        <v>27</v>
      </c>
      <c r="D4" s="16" t="s">
        <v>44</v>
      </c>
    </row>
    <row r="5" spans="1:4" x14ac:dyDescent="0.25">
      <c r="A5" s="11" t="s">
        <v>45</v>
      </c>
      <c r="B5" s="17">
        <f>LOG10(Inputs!$B$5)-0.4</f>
        <v>2.554242509439325</v>
      </c>
      <c r="C5" s="11" t="s">
        <v>27</v>
      </c>
      <c r="D5" s="16" t="s">
        <v>44</v>
      </c>
    </row>
    <row r="6" spans="1:4" x14ac:dyDescent="0.25">
      <c r="A6" s="11" t="s">
        <v>46</v>
      </c>
      <c r="B6" s="17">
        <f>LOG10(Inputs!$B$6)</f>
        <v>2.113943352306837</v>
      </c>
      <c r="C6" s="11" t="s">
        <v>27</v>
      </c>
      <c r="D6" s="16" t="s">
        <v>44</v>
      </c>
    </row>
    <row r="7" spans="1:4" x14ac:dyDescent="0.25">
      <c r="A7" s="11" t="s">
        <v>47</v>
      </c>
      <c r="B7" s="17">
        <f>(9.3+Calculations!$B$3+Calculations!$B$4)-(Calculations!$B$5+Calculations!$B$6)</f>
        <v>7.0891163615762185</v>
      </c>
      <c r="C7" s="11" t="s">
        <v>27</v>
      </c>
      <c r="D7" s="16" t="s">
        <v>48</v>
      </c>
    </row>
    <row r="8" spans="1:4" x14ac:dyDescent="0.25">
      <c r="A8" s="11" t="s">
        <v>49</v>
      </c>
      <c r="B8" s="17">
        <f>Inputs!$B$7-Calculations!$B$7</f>
        <v>0.7108836384237813</v>
      </c>
      <c r="C8" s="11" t="s">
        <v>27</v>
      </c>
      <c r="D8" s="16" t="s">
        <v>44</v>
      </c>
    </row>
    <row r="9" spans="1:4" x14ac:dyDescent="0.25">
      <c r="A9" s="11" t="s">
        <v>50</v>
      </c>
      <c r="B9" s="17">
        <f>2*Calculations!$B$7-Inputs!$B$7</f>
        <v>6.378232723152437</v>
      </c>
      <c r="C9" s="11" t="s">
        <v>27</v>
      </c>
      <c r="D9" s="16" t="s">
        <v>44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51</v>
      </c>
      <c r="B2" s="4"/>
      <c r="C2" s="4"/>
      <c r="D2" s="4"/>
    </row>
    <row r="3" spans="1:4" x14ac:dyDescent="0.25">
      <c r="A3" s="8" t="s">
        <v>29</v>
      </c>
      <c r="B3" s="18">
        <f>Calculations!$B$8</f>
        <v>0.7108836384237813</v>
      </c>
      <c r="C3" s="11" t="s">
        <v>27</v>
      </c>
      <c r="D3" s="16" t="s">
        <v>44</v>
      </c>
    </row>
    <row r="4" spans="1:4" x14ac:dyDescent="0.25">
      <c r="A4" s="8" t="s">
        <v>30</v>
      </c>
      <c r="B4" s="18">
        <f>Calculations!$B$9</f>
        <v>6.378232723152437</v>
      </c>
      <c r="C4" s="11" t="s">
        <v>27</v>
      </c>
      <c r="D4" s="16" t="s">
        <v>44</v>
      </c>
    </row>
    <row r="5" spans="1:4" x14ac:dyDescent="0.25">
      <c r="A5" s="8" t="s">
        <v>52</v>
      </c>
      <c r="B5" s="18">
        <f>Calculations!$B$7</f>
        <v>7.0891163615762185</v>
      </c>
      <c r="C5" s="11" t="s">
        <v>27</v>
      </c>
      <c r="D5" s="16" t="s">
        <v>44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13" t="s">
        <v>32</v>
      </c>
      <c r="B3" s="19" t="s">
        <v>54</v>
      </c>
      <c r="C3" s="20" t="str">
        <f>IF(AND(Calculations!$B$8&gt;=-1,Calculations!$B$8&lt;=1),"PASS","WARN")</f>
        <v>PASS</v>
      </c>
      <c r="D3" s="21" t="s">
        <v>44</v>
      </c>
    </row>
    <row r="4" spans="1:4" x14ac:dyDescent="0.25">
      <c r="A4" s="13" t="s">
        <v>33</v>
      </c>
      <c r="B4" s="19" t="s">
        <v>55</v>
      </c>
      <c r="C4" s="20" t="str">
        <f>IF(AND(Calculations!$B$9&gt;=5.5,Calculations!$B$9&lt;=7),"PASS","WARN")</f>
        <v>PASS</v>
      </c>
      <c r="D4" s="21" t="s">
        <v>44</v>
      </c>
    </row>
    <row r="5" spans="1:4" x14ac:dyDescent="0.25">
      <c r="A5" s="13" t="s">
        <v>56</v>
      </c>
      <c r="B5" s="19" t="s">
        <v>57</v>
      </c>
      <c r="C5" s="20" t="str">
        <f>IF(Inputs!$B$3&gt;0,"PASS","FAIL")</f>
        <v>PASS</v>
      </c>
      <c r="D5" s="21" t="s">
        <v>44</v>
      </c>
    </row>
    <row r="6" spans="1:4" x14ac:dyDescent="0.25">
      <c r="A6" s="13" t="s">
        <v>58</v>
      </c>
      <c r="B6" s="19" t="s">
        <v>59</v>
      </c>
      <c r="C6" s="20" t="str">
        <f>IF(AND(Inputs!$B$4&gt;=0,Inputs!$B$4&lt;=50),"PASS","FAIL")</f>
        <v>PASS</v>
      </c>
      <c r="D6" s="21" t="s">
        <v>44</v>
      </c>
    </row>
    <row r="7" spans="1:4" x14ac:dyDescent="0.25">
      <c r="A7" s="13" t="s">
        <v>60</v>
      </c>
      <c r="B7" s="19" t="s">
        <v>61</v>
      </c>
      <c r="C7" s="20" t="str">
        <f>IF(AND(Inputs!$B$7&gt;0,Inputs!$B$7&lt;14),"PASS","FAIL")</f>
        <v>PASS</v>
      </c>
      <c r="D7" s="21" t="s">
        <v>44</v>
      </c>
    </row>
    <row r="8" ht="22" customHeight="1" spans="1:4" x14ac:dyDescent="0.25">
      <c r="A8" s="4" t="s">
        <v>20</v>
      </c>
      <c r="B8" s="4"/>
      <c r="C8" s="4"/>
      <c r="D8" s="4"/>
    </row>
    <row r="9" spans="1:4" x14ac:dyDescent="0.25">
      <c r="A9" s="22" t="s">
        <v>62</v>
      </c>
      <c r="B9" s="11" t="s">
        <v>63</v>
      </c>
      <c r="C9" s="23" t="str">
        <f>IF(OR($C$3="FAIL",$C$4="FAIL",$C$5="FAIL",$C$6="FAIL",$C$7="FAIL"),"FAIL",IF(OR($C$3="WARN",$C$4="WARN",$C$5="WARN",$C$6="WARN",$C$7="WARN"),"WARN","PASS"))</f>
        <v>PASS</v>
      </c>
      <c r="D9" s="10"/>
    </row>
  </sheetData>
  <mergeCells count="2">
    <mergeCell ref="A2:D2"/>
    <mergeCell ref="A8:D8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64</v>
      </c>
      <c r="B2" s="4"/>
      <c r="C2" s="4"/>
      <c r="D2" s="4"/>
    </row>
    <row r="3" spans="1:4" x14ac:dyDescent="0.25">
      <c r="A3" s="5" t="s">
        <v>44</v>
      </c>
      <c r="B3" s="5" t="s">
        <v>65</v>
      </c>
      <c r="C3" s="5" t="s">
        <v>5</v>
      </c>
      <c r="D3" s="5" t="s">
        <v>5</v>
      </c>
    </row>
    <row r="5" ht="22" customHeight="1" spans="1:4" x14ac:dyDescent="0.25">
      <c r="A5" s="4" t="s">
        <v>66</v>
      </c>
      <c r="B5" s="4"/>
      <c r="C5" s="4"/>
      <c r="D5" s="4"/>
    </row>
    <row r="6" spans="1:4" x14ac:dyDescent="0.25">
      <c r="A6" s="5" t="s">
        <v>67</v>
      </c>
      <c r="B6" s="5" t="s">
        <v>68</v>
      </c>
      <c r="C6" s="5" t="s">
        <v>5</v>
      </c>
      <c r="D6" s="5" t="s">
        <v>5</v>
      </c>
    </row>
    <row r="7" spans="1:4" x14ac:dyDescent="0.25">
      <c r="A7" s="5" t="s">
        <v>69</v>
      </c>
      <c r="B7" s="5" t="s">
        <v>70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71</v>
      </c>
      <c r="B2" s="4"/>
      <c r="C2" s="4"/>
      <c r="D2" s="4"/>
    </row>
    <row r="3" spans="1:4" x14ac:dyDescent="0.25">
      <c r="A3" s="5" t="s">
        <v>72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73</v>
      </c>
      <c r="B4" s="5" t="s">
        <v>5</v>
      </c>
      <c r="C4" s="5" t="s">
        <v>5</v>
      </c>
      <c r="D4" s="5" t="s">
        <v>5</v>
      </c>
    </row>
    <row r="5" spans="1:4" x14ac:dyDescent="0.25">
      <c r="A5" s="5" t="s">
        <v>74</v>
      </c>
      <c r="B5" s="5" t="s">
        <v>5</v>
      </c>
      <c r="C5" s="5" t="s">
        <v>5</v>
      </c>
      <c r="D5" s="5" t="s">
        <v>5</v>
      </c>
    </row>
    <row r="7" ht="22" customHeight="1" spans="1:4" x14ac:dyDescent="0.25">
      <c r="A7" s="4" t="s">
        <v>75</v>
      </c>
      <c r="B7" s="4"/>
      <c r="C7" s="4"/>
      <c r="D7" s="4"/>
    </row>
    <row r="8" spans="1:4" x14ac:dyDescent="0.25">
      <c r="A8" s="5" t="s">
        <v>76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77</v>
      </c>
      <c r="B9" s="5" t="s">
        <v>5</v>
      </c>
      <c r="C9" s="5" t="s">
        <v>5</v>
      </c>
      <c r="D9" s="5" t="s">
        <v>5</v>
      </c>
    </row>
    <row r="10" spans="1:4" x14ac:dyDescent="0.25">
      <c r="A10" s="5" t="s">
        <v>78</v>
      </c>
      <c r="B10" s="5" t="s">
        <v>5</v>
      </c>
      <c r="C10" s="5" t="s">
        <v>5</v>
      </c>
      <c r="D10" s="5" t="s">
        <v>5</v>
      </c>
    </row>
  </sheetData>
  <mergeCells count="2">
    <mergeCell ref="A2:D2"/>
    <mergeCell ref="A7:D7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RO Scaling &amp; Saturation Indices</dc:title>
  <dc:subject>Water engineering workbook</dc:subject>
  <dc:description>Langelier, Ryznar and Stiff &amp; Davis indices for RO concentrate scaling tendency.</dc:description>
  <cp:keywords>ro, scaling, lsi, rsi, sdsi, saturation,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