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<sst xmlns="http://schemas.openxmlformats.org/spreadsheetml/2006/main" count="183" uniqueCount="86">
  <si>
    <t>RO Mass Balance</t>
  </si>
  <si>
    <t>RO mass &amp; salt balance by flow conservation — [1], [2]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</si>
  <si>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</si>
  <si>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</si>
  <si>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</si>
  <si>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</si>
  <si>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</si>
  <si>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</si>
  <si>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</si>
  <si>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</si>
  <si>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</si>
  <si>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</si>
  <si>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</si>
  <si>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</si>
  <si>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</si>
  <si>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</si>
  <si>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</si>
  <si>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</si>
  <si>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RO mass &amp; salt balance by flow conservation</t>
  </si>
  <si>
    <t>EngiMetric · https://engimetric.com</t>
  </si>
  <si>
    <t>Master verdict</t>
  </si>
  <si>
    <t>Key inputs</t>
  </si>
  <si>
    <t>Feed flow Qf</t>
  </si>
  <si>
    <t>m³/h</t>
  </si>
  <si>
    <t>Recovery Y</t>
  </si>
  <si>
    <t>%</t>
  </si>
  <si>
    <t>Key outputs</t>
  </si>
  <si>
    <t>Permeate flow</t>
  </si>
  <si>
    <t>Concentrate flow</t>
  </si>
  <si>
    <t>Checks at a glance</t>
  </si>
  <si>
    <t>Recovery within 90% limit</t>
  </si>
  <si>
    <t>Flow balance closes (0.5%)</t>
  </si>
  <si>
    <t>Salt balance closes (0.5%)</t>
  </si>
  <si>
    <t>Version 0.1 · EngiMetric workbook library</t>
  </si>
  <si>
    <t>Inputs — yellow cells: enter your values; source prompts governing choices</t>
  </si>
  <si>
    <t>operational data</t>
  </si>
  <si>
    <t>design target (≤ 90)</t>
  </si>
  <si>
    <t>Feed TDS Cf</t>
  </si>
  <si>
    <t>mg/L</t>
  </si>
  <si>
    <t>feedwater analysis</t>
  </si>
  <si>
    <t>Permeate TDS Cp</t>
  </si>
  <si>
    <t>projection or test data</t>
  </si>
  <si>
    <t>Calculations — transparent formulas; [n] is the reference ID (see Reference sheet)</t>
  </si>
  <si>
    <t>Permeate flow Qp</t>
  </si>
  <si>
    <t>[1] — Qp = Qf·Y/100</t>
  </si>
  <si>
    <t>Concentrate flow Qc</t>
  </si>
  <si>
    <t>[1] — Qc = Qf − Qp</t>
  </si>
  <si>
    <t>Salt passage SP</t>
  </si>
  <si>
    <t>[1] — SP = Cp/Cf×100</t>
  </si>
  <si>
    <t>Concentrate TDS Cc</t>
  </si>
  <si>
    <t>[1] — salt balance: Qf·Cf = Qp·Cp + Qc·Cc</t>
  </si>
  <si>
    <t>Flow balance error</t>
  </si>
  <si>
    <t>[1] — ≈ 0</t>
  </si>
  <si>
    <t>Salt balance error</t>
  </si>
  <si>
    <t>mg/L·m³/h</t>
  </si>
  <si>
    <t>Outputs — final results (formula-driven; never hard-typed)</t>
  </si>
  <si>
    <t>[1]</t>
  </si>
  <si>
    <t>Concentrate TDS</t>
  </si>
  <si>
    <t>Salt passage</t>
  </si>
  <si>
    <t>Checks — each row must land PASS (WARN acceptable when documented)</t>
  </si>
  <si>
    <t>≤ 90%</t>
  </si>
  <si>
    <t>[2]</t>
  </si>
  <si>
    <t>|err| ≤ 0.5%·Qf</t>
  </si>
  <si>
    <t>|err| ≤ 0.5%·Qf·Cf</t>
  </si>
  <si>
    <t>Permeate TDS below feed TDS</t>
  </si>
  <si>
    <t>Cp &lt; Cf</t>
  </si>
  <si>
    <t>Concentrate TDS above feed TDS</t>
  </si>
  <si>
    <t>Cc &gt; Cf</t>
  </si>
  <si>
    <t>Overall result</t>
  </si>
  <si>
    <t>PASS when every check passes</t>
  </si>
  <si>
    <t>References</t>
  </si>
  <si>
    <t>Dupont Water Solutions, RO system design basics (method-level)</t>
  </si>
  <si>
    <t>EngiMetric RO toolkit — maximum recovery constant (90%)</t>
  </si>
  <si>
    <t>Equations used</t>
  </si>
  <si>
    <t>Permeate and concentrate flows by recovery</t>
  </si>
  <si>
    <t>Qp = Qf·Y/100;  Qc = Qf − Qp</t>
  </si>
  <si>
    <t>Concentrate TDS from salt conservation</t>
  </si>
  <si>
    <t>Qf·Cf = Qp·Cp + Qc·Cc</t>
  </si>
  <si>
    <t>Notes &amp; Assumptions</t>
  </si>
  <si>
    <t>1. Flows and TDS must be unit-consistent; the workbook does not convert units.</t>
  </si>
  <si>
    <t>2. Mass and salt closures are arrangement checks, not membrane performance attribution.</t>
  </si>
  <si>
    <t>3. Recovery limit 90% is the engine constant; system-specific limits may be lower.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</si>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</sst>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Checks!$C$9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75</v>
      </c>
      <c r="C8" s="11" t="s">
        <v>25</v>
      </c>
      <c r="D8" s="10"/>
    </row>
    <row r="10" ht="22" customHeight="1" spans="1:4" x14ac:dyDescent="0.25">
      <c r="A10" s="4" t="s">
        <v>26</v>
      </c>
      <c r="B10" s="4"/>
      <c r="C10" s="4"/>
      <c r="D10" s="4"/>
    </row>
    <row r="11" spans="1:4" x14ac:dyDescent="0.25">
      <c r="A11" s="11" t="s">
        <v>27</v>
      </c>
      <c r="B11" s="12">
        <f>Outputs!$B$3</f>
        <v>75</v>
      </c>
      <c r="C11" s="11" t="s">
        <v>23</v>
      </c>
      <c r="D11" s="10"/>
    </row>
    <row r="12" spans="1:4" x14ac:dyDescent="0.25">
      <c r="A12" s="11" t="s">
        <v>28</v>
      </c>
      <c r="B12" s="12">
        <f>Outputs!$B$4</f>
        <v>25</v>
      </c>
      <c r="C12" s="11" t="s">
        <v>23</v>
      </c>
      <c r="D12" s="10"/>
    </row>
    <row r="14" ht="22" customHeight="1" spans="1:4" x14ac:dyDescent="0.25">
      <c r="A14" s="4" t="s">
        <v>29</v>
      </c>
      <c r="B14" s="4"/>
      <c r="C14" s="4"/>
      <c r="D14" s="4"/>
    </row>
    <row r="15" spans="1:4" x14ac:dyDescent="0.25">
      <c r="A15" s="11" t="s">
        <v>30</v>
      </c>
      <c r="B15" s="12" t="str">
        <f>Checks!$C$3</f>
        <v>PASS</v>
      </c>
      <c r="C15" s="11" t="s">
        <v>5</v>
      </c>
      <c r="D15" s="10"/>
    </row>
    <row r="16" spans="1:4" x14ac:dyDescent="0.25">
      <c r="A16" s="11" t="s">
        <v>31</v>
      </c>
      <c r="B16" s="12" t="str">
        <f>Checks!$C$4</f>
        <v>PASS</v>
      </c>
      <c r="C16" s="11" t="s">
        <v>5</v>
      </c>
      <c r="D16" s="10"/>
    </row>
    <row r="17" spans="1:4" x14ac:dyDescent="0.25">
      <c r="A17" s="11" t="s">
        <v>32</v>
      </c>
      <c r="B17" s="12" t="str">
        <f>Checks!$C$5</f>
        <v>PASS</v>
      </c>
      <c r="C17" s="11" t="s">
        <v>5</v>
      </c>
      <c r="D17" s="10"/>
    </row>
    <row r="19" spans="1:3" x14ac:dyDescent="0.25">
      <c r="A19" s="6" t="s">
        <v>33</v>
      </c>
    </row>
  </sheetData>
  <mergeCells count="3">
    <mergeCell ref="A6:D6"/>
    <mergeCell ref="A10:D10"/>
    <mergeCell ref="A14:D14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34</v>
      </c>
      <c r="B2" s="4"/>
      <c r="C2" s="4"/>
      <c r="D2" s="4"/>
    </row>
    <row r="3" spans="1:4" x14ac:dyDescent="0.25">
      <c r="A3" s="13" t="s">
        <v>22</v>
      </c>
      <c r="B3" s="14">
        <v>100</v>
      </c>
      <c r="C3" s="15" t="s">
        <v>23</v>
      </c>
      <c r="D3" s="16" t="s">
        <v>35</v>
      </c>
    </row>
    <row r="4" spans="1:4" x14ac:dyDescent="0.25">
      <c r="A4" s="13" t="s">
        <v>24</v>
      </c>
      <c r="B4" s="14">
        <v>75</v>
      </c>
      <c r="C4" s="15" t="s">
        <v>25</v>
      </c>
      <c r="D4" s="16" t="s">
        <v>36</v>
      </c>
    </row>
    <row r="5" spans="1:4" x14ac:dyDescent="0.25">
      <c r="A5" s="13" t="s">
        <v>37</v>
      </c>
      <c r="B5" s="14">
        <v>35000</v>
      </c>
      <c r="C5" s="15" t="s">
        <v>38</v>
      </c>
      <c r="D5" s="16" t="s">
        <v>39</v>
      </c>
    </row>
    <row r="6" spans="1:4" x14ac:dyDescent="0.25">
      <c r="A6" s="13" t="s">
        <v>40</v>
      </c>
      <c r="B6" s="14">
        <v>350</v>
      </c>
      <c r="C6" s="15" t="s">
        <v>38</v>
      </c>
      <c r="D6" s="16" t="s">
        <v>41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11" t="s">
        <v>43</v>
      </c>
      <c r="B3" s="17">
        <f>Inputs!$B$3*Inputs!$B$4/100</f>
        <v>75</v>
      </c>
      <c r="C3" s="11" t="s">
        <v>23</v>
      </c>
      <c r="D3" s="16" t="s">
        <v>44</v>
      </c>
    </row>
    <row r="4" spans="1:4" x14ac:dyDescent="0.25">
      <c r="A4" s="11" t="s">
        <v>45</v>
      </c>
      <c r="B4" s="17">
        <f>Inputs!$B$3-Calculations!$B$3</f>
        <v>25</v>
      </c>
      <c r="C4" s="11" t="s">
        <v>23</v>
      </c>
      <c r="D4" s="16" t="s">
        <v>46</v>
      </c>
    </row>
    <row r="5" spans="1:4" x14ac:dyDescent="0.25">
      <c r="A5" s="11" t="s">
        <v>47</v>
      </c>
      <c r="B5" s="17">
        <f>Inputs!$B$6/Inputs!$B$5*100</f>
        <v>1</v>
      </c>
      <c r="C5" s="11" t="s">
        <v>25</v>
      </c>
      <c r="D5" s="16" t="s">
        <v>48</v>
      </c>
    </row>
    <row r="6" spans="1:4" x14ac:dyDescent="0.25">
      <c r="A6" s="11" t="s">
        <v>49</v>
      </c>
      <c r="B6" s="17">
        <f>(Inputs!$B$5*Inputs!$B$3-Inputs!$B$6*Calculations!$B$3)/Calculations!$B$4</f>
        <v>138950</v>
      </c>
      <c r="C6" s="11" t="s">
        <v>38</v>
      </c>
      <c r="D6" s="16" t="s">
        <v>50</v>
      </c>
    </row>
    <row r="7" spans="1:4" x14ac:dyDescent="0.25">
      <c r="A7" s="11" t="s">
        <v>51</v>
      </c>
      <c r="B7" s="17">
        <f>Inputs!$B$3-(Calculations!$B$3+Calculations!$B$4)</f>
        <v>0</v>
      </c>
      <c r="C7" s="11" t="s">
        <v>23</v>
      </c>
      <c r="D7" s="16" t="s">
        <v>52</v>
      </c>
    </row>
    <row r="8" spans="1:4" x14ac:dyDescent="0.25">
      <c r="A8" s="11" t="s">
        <v>53</v>
      </c>
      <c r="B8" s="17">
        <f>Inputs!$B$5*Inputs!$B$3-(Inputs!$B$6*Calculations!$B$3+Calculations!$B$6*Calculations!$B$4)</f>
        <v>0</v>
      </c>
      <c r="C8" s="11" t="s">
        <v>54</v>
      </c>
      <c r="D8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8" t="s">
        <v>27</v>
      </c>
      <c r="B3" s="18">
        <f>Calculations!$B$3</f>
        <v>75</v>
      </c>
      <c r="C3" s="11" t="s">
        <v>23</v>
      </c>
      <c r="D3" s="16" t="s">
        <v>56</v>
      </c>
    </row>
    <row r="4" spans="1:4" x14ac:dyDescent="0.25">
      <c r="A4" s="8" t="s">
        <v>28</v>
      </c>
      <c r="B4" s="18">
        <f>Calculations!$B$4</f>
        <v>25</v>
      </c>
      <c r="C4" s="11" t="s">
        <v>23</v>
      </c>
      <c r="D4" s="16" t="s">
        <v>56</v>
      </c>
    </row>
    <row r="5" spans="1:4" x14ac:dyDescent="0.25">
      <c r="A5" s="8" t="s">
        <v>57</v>
      </c>
      <c r="B5" s="18">
        <f>Calculations!$B$6</f>
        <v>138950</v>
      </c>
      <c r="C5" s="11" t="s">
        <v>38</v>
      </c>
      <c r="D5" s="16" t="s">
        <v>56</v>
      </c>
    </row>
    <row r="6" spans="1:4" x14ac:dyDescent="0.25">
      <c r="A6" s="8" t="s">
        <v>58</v>
      </c>
      <c r="B6" s="18">
        <f>Calculations!$B$5</f>
        <v>1</v>
      </c>
      <c r="C6" s="11" t="s">
        <v>25</v>
      </c>
      <c r="D6" s="16" t="s">
        <v>56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59</v>
      </c>
      <c r="B2" s="4"/>
      <c r="C2" s="4"/>
      <c r="D2" s="4"/>
    </row>
    <row r="3" spans="1:4" x14ac:dyDescent="0.25">
      <c r="A3" s="13" t="s">
        <v>30</v>
      </c>
      <c r="B3" s="19" t="s">
        <v>60</v>
      </c>
      <c r="C3" s="20" t="str">
        <f>IF(Inputs!$B$4&lt;=90,"PASS","FAIL")</f>
        <v>PASS</v>
      </c>
      <c r="D3" s="21" t="s">
        <v>61</v>
      </c>
    </row>
    <row r="4" spans="1:4" x14ac:dyDescent="0.25">
      <c r="A4" s="13" t="s">
        <v>31</v>
      </c>
      <c r="B4" s="19" t="s">
        <v>62</v>
      </c>
      <c r="C4" s="20" t="str">
        <f>IF(ABS(Calculations!$B$7)&lt;=0.005*Inputs!$B$3,"PASS","FAIL")</f>
        <v>PASS</v>
      </c>
      <c r="D4" s="21" t="s">
        <v>56</v>
      </c>
    </row>
    <row r="5" spans="1:4" x14ac:dyDescent="0.25">
      <c r="A5" s="13" t="s">
        <v>32</v>
      </c>
      <c r="B5" s="19" t="s">
        <v>63</v>
      </c>
      <c r="C5" s="20" t="str">
        <f>IF(ABS(Calculations!$B$8)&lt;=0.005*Inputs!$B$5*Inputs!$B$3,"PASS","FAIL")</f>
        <v>PASS</v>
      </c>
      <c r="D5" s="21" t="s">
        <v>56</v>
      </c>
    </row>
    <row r="6" spans="1:4" x14ac:dyDescent="0.25">
      <c r="A6" s="13" t="s">
        <v>64</v>
      </c>
      <c r="B6" s="19" t="s">
        <v>65</v>
      </c>
      <c r="C6" s="20" t="str">
        <f>IF(Inputs!$B$6&lt;Inputs!$B$5,"PASS","FAIL")</f>
        <v>PASS</v>
      </c>
      <c r="D6" s="21" t="s">
        <v>56</v>
      </c>
    </row>
    <row r="7" spans="1:4" x14ac:dyDescent="0.25">
      <c r="A7" s="13" t="s">
        <v>66</v>
      </c>
      <c r="B7" s="19" t="s">
        <v>67</v>
      </c>
      <c r="C7" s="20" t="str">
        <f>IF(Calculations!$B$6&gt;Inputs!$B$5,"PASS","FAIL")</f>
        <v>PASS</v>
      </c>
      <c r="D7" s="21" t="s">
        <v>56</v>
      </c>
    </row>
    <row r="8" ht="22" customHeight="1" spans="1:4" x14ac:dyDescent="0.25">
      <c r="A8" s="4" t="s">
        <v>20</v>
      </c>
      <c r="B8" s="4"/>
      <c r="C8" s="4"/>
      <c r="D8" s="4"/>
    </row>
    <row r="9" spans="1:4" x14ac:dyDescent="0.25">
      <c r="A9" s="22" t="s">
        <v>68</v>
      </c>
      <c r="B9" s="11" t="s">
        <v>69</v>
      </c>
      <c r="C9" s="23" t="str">
        <f>IF(OR($C$3="FAIL",$C$4="FAIL",$C$5="FAIL",$C$6="FAIL",$C$7="FAIL"),"FAIL",IF(OR($C$3="WARN",$C$4="WARN",$C$5="WARN",$C$6="WARN",$C$7="WARN"),"WARN","PASS"))</f>
        <v>PASS</v>
      </c>
      <c r="D9" s="10"/>
    </row>
  </sheetData>
  <mergeCells count="2">
    <mergeCell ref="A2:D2"/>
    <mergeCell ref="A8:D8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70</v>
      </c>
      <c r="B2" s="4"/>
      <c r="C2" s="4"/>
      <c r="D2" s="4"/>
    </row>
    <row r="3" spans="1:4" x14ac:dyDescent="0.25">
      <c r="A3" s="5" t="s">
        <v>56</v>
      </c>
      <c r="B3" s="5" t="s">
        <v>71</v>
      </c>
      <c r="C3" s="5" t="s">
        <v>5</v>
      </c>
      <c r="D3" s="5" t="s">
        <v>5</v>
      </c>
    </row>
    <row r="4" spans="1:4" x14ac:dyDescent="0.25">
      <c r="A4" s="5" t="s">
        <v>61</v>
      </c>
      <c r="B4" s="5" t="s">
        <v>72</v>
      </c>
      <c r="C4" s="5" t="s">
        <v>5</v>
      </c>
      <c r="D4" s="5" t="s">
        <v>5</v>
      </c>
    </row>
    <row r="6" ht="22" customHeight="1" spans="1:4" x14ac:dyDescent="0.25">
      <c r="A6" s="4" t="s">
        <v>73</v>
      </c>
      <c r="B6" s="4"/>
      <c r="C6" s="4"/>
      <c r="D6" s="4"/>
    </row>
    <row r="7" spans="1:4" x14ac:dyDescent="0.25">
      <c r="A7" s="5" t="s">
        <v>74</v>
      </c>
      <c r="B7" s="5" t="s">
        <v>75</v>
      </c>
      <c r="C7" s="5" t="s">
        <v>5</v>
      </c>
      <c r="D7" s="5" t="s">
        <v>5</v>
      </c>
    </row>
    <row r="8" spans="1:4" x14ac:dyDescent="0.25">
      <c r="A8" s="5" t="s">
        <v>76</v>
      </c>
      <c r="B8" s="5" t="s">
        <v>77</v>
      </c>
      <c r="C8" s="5" t="s">
        <v>5</v>
      </c>
      <c r="D8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78</v>
      </c>
      <c r="B2" s="4"/>
      <c r="C2" s="4"/>
      <c r="D2" s="4"/>
    </row>
    <row r="3" spans="1:4" x14ac:dyDescent="0.25">
      <c r="A3" s="5" t="s">
        <v>79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80</v>
      </c>
      <c r="B4" s="5" t="s">
        <v>5</v>
      </c>
      <c r="C4" s="5" t="s">
        <v>5</v>
      </c>
      <c r="D4" s="5" t="s">
        <v>5</v>
      </c>
    </row>
    <row r="5" spans="1:4" x14ac:dyDescent="0.25">
      <c r="A5" s="5" t="s">
        <v>81</v>
      </c>
      <c r="B5" s="5" t="s">
        <v>5</v>
      </c>
      <c r="C5" s="5" t="s">
        <v>5</v>
      </c>
      <c r="D5" s="5" t="s">
        <v>5</v>
      </c>
    </row>
    <row r="7" ht="22" customHeight="1" spans="1:4" x14ac:dyDescent="0.25">
      <c r="A7" s="4" t="s">
        <v>82</v>
      </c>
      <c r="B7" s="4"/>
      <c r="C7" s="4"/>
      <c r="D7" s="4"/>
    </row>
    <row r="8" spans="1:4" x14ac:dyDescent="0.25">
      <c r="A8" s="5" t="s">
        <v>83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84</v>
      </c>
      <c r="B9" s="5" t="s">
        <v>5</v>
      </c>
      <c r="C9" s="5" t="s">
        <v>5</v>
      </c>
      <c r="D9" s="5" t="s">
        <v>5</v>
      </c>
    </row>
    <row r="10" spans="1:4" x14ac:dyDescent="0.25">
      <c r="A10" s="5" t="s">
        <v>85</v>
      </c>
      <c r="B10" s="5" t="s">
        <v>5</v>
      </c>
      <c r="C10" s="5" t="s">
        <v>5</v>
      </c>
      <c r="D10" s="5" t="s">
        <v>5</v>
      </c>
    </row>
  </sheetData>
  <mergeCells count="2">
    <mergeCell ref="A2:D2"/>
    <mergeCell ref="A7:D7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RO Mass Balance</dc:title>
  <dc:subject>Water engineering workbook</dc:subject>
  <dc:description>Verify feed, permeate and concentrate flows and the salt balance of an RO train.</dc:description>
  <cp:keywords>ro, mass balance, salt balance, permeate, recovery,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