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<sst xmlns="http://schemas.openxmlformats.org/spreadsheetml/2006/main" count="177" uniqueCount="81">
  <si>
    <t>RC Slab Design (One / Two-Way)</t>
  </si>
  <si>
    <t>One-way slab flexure on a 1 m strip by the Whitney block method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</si>
  <si>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</si>
  <si>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</si>
  <si>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</si>
  <si>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</si>
  <si>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</si>
  <si>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</si>
  <si>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</si>
  <si>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</si>
  <si>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</si>
  <si>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</si>
  <si>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</si>
  <si>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</si>
  <si>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</si>
  <si>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</si>
  <si>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</si>
  <si>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</si>
  <si>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One-way slab flexure on a 1 m strip by the Whitney block method</t>
  </si>
  <si>
    <t>EngiMetric · https://engimetric.com</t>
  </si>
  <si>
    <t>Master verdict</t>
  </si>
  <si>
    <t>Key inputs</t>
  </si>
  <si>
    <t>Slab thickness</t>
  </si>
  <si>
    <t>mm</t>
  </si>
  <si>
    <t>Concrete cylinder strength fck</t>
  </si>
  <si>
    <t>MPa</t>
  </si>
  <si>
    <t>Reinforcement yield strength fy</t>
  </si>
  <si>
    <t>Design moment per metre</t>
  </si>
  <si>
    <t>kN·m/m</t>
  </si>
  <si>
    <t>Key outputs</t>
  </si>
  <si>
    <t>Required steel per metre</t>
  </si>
  <si>
    <t>mm²/m</t>
  </si>
  <si>
    <t>Design capacity per metre</t>
  </si>
  <si>
    <t>Checks at a glance</t>
  </si>
  <si>
    <t>Capacity ≥ demand</t>
  </si>
  <si>
    <t>Ratio within maximum</t>
  </si>
  <si>
    <t>Version 0.1 · EngiMetric workbook library</t>
  </si>
  <si>
    <t>Inputs — yellow cells: enter your values; source prompts governing choices</t>
  </si>
  <si>
    <t>section geometry</t>
  </si>
  <si>
    <t>Tension-face distance to bar centroid</t>
  </si>
  <si>
    <t>cover + bar radius</t>
  </si>
  <si>
    <t>concrete grade</t>
  </si>
  <si>
    <t>rebar grade</t>
  </si>
  <si>
    <t>structural analysis</t>
  </si>
  <si>
    <t>Flexural strength factor φ</t>
  </si>
  <si>
    <t>—</t>
  </si>
  <si>
    <t>ACI 318 (tension-controlled)</t>
  </si>
  <si>
    <t>Calculations — transparent formulas; [n] is the reference ID (see Reference sheet)</t>
  </si>
  <si>
    <t>Effective depth</t>
  </si>
  <si>
    <t>[1]</t>
  </si>
  <si>
    <t>Effective depth in m</t>
  </si>
  <si>
    <t>m</t>
  </si>
  <si>
    <t>Nominal resistance term Rn</t>
  </si>
  <si>
    <t>kPa</t>
  </si>
  <si>
    <t>[1] — 1 m strip; Rn in kPa for closed form</t>
  </si>
  <si>
    <t>Required reinforcement ratio</t>
  </si>
  <si>
    <t>Stress block depth</t>
  </si>
  <si>
    <t>Outputs — final results (formula-driven; never hard-typed)</t>
  </si>
  <si>
    <t>Checks — each row must land PASS (WARN acceptable when documented)</t>
  </si>
  <si>
    <t>φMn ≥ Md</t>
  </si>
  <si>
    <t>ρ ≤ 0.75·ρb</t>
  </si>
  <si>
    <t>Ratio at least minimum</t>
  </si>
  <si>
    <t>ρ ≥ ρmin</t>
  </si>
  <si>
    <t>Thickness positive</t>
  </si>
  <si>
    <t>&gt; 0</t>
  </si>
  <si>
    <t>Overall result</t>
  </si>
  <si>
    <t>PASS when every check passes</t>
  </si>
  <si>
    <t>References</t>
  </si>
  <si>
    <t>ACI 318 flexure provisions (Whitney stress block); one-way slab analysis</t>
  </si>
  <si>
    <t>Equations used</t>
  </si>
  <si>
    <t>Per-metre strip</t>
  </si>
  <si>
    <t>same flexure equations as rc-beam on b = 1 m</t>
  </si>
  <si>
    <t>Capacity</t>
  </si>
  <si>
    <t>φMn = φ·As·fy·(d − a/2); a = As·fy/(0.85·fck·1)</t>
  </si>
  <si>
    <t>Notes &amp; Assumptions</t>
  </si>
  <si>
    <t>1. One-way action only — two-way/edge moments, deflection, shear and crack control need separate checks.</t>
  </si>
  <si>
    <t>2. Deflection limits (span/depth) and shear are not evaluated by this workbook.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</si>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</sst>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180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30</v>
      </c>
      <c r="C8" s="11" t="s">
        <v>25</v>
      </c>
      <c r="D8" s="10"/>
    </row>
    <row r="9" spans="1:4" x14ac:dyDescent="0.25">
      <c r="A9" s="11" t="s">
        <v>26</v>
      </c>
      <c r="B9" s="12">
        <f>Inputs!$B$6</f>
        <v>420</v>
      </c>
      <c r="C9" s="11" t="s">
        <v>25</v>
      </c>
      <c r="D9" s="10"/>
    </row>
    <row r="10" spans="1:4" x14ac:dyDescent="0.25">
      <c r="A10" s="11" t="s">
        <v>27</v>
      </c>
      <c r="B10" s="12">
        <f>Inputs!$B$7</f>
        <v>45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863.3518103849132</v>
      </c>
      <c r="C13" s="11" t="s">
        <v>31</v>
      </c>
      <c r="D13" s="10"/>
    </row>
    <row r="14" spans="1:4" x14ac:dyDescent="0.25">
      <c r="A14" s="11" t="s">
        <v>32</v>
      </c>
      <c r="B14" s="12">
        <f>Outputs!$B$4</f>
        <v>45</v>
      </c>
      <c r="C14" s="11" t="s">
        <v>28</v>
      </c>
      <c r="D14" s="10"/>
    </row>
    <row r="16" ht="22" customHeight="1" spans="1:4" x14ac:dyDescent="0.25">
      <c r="A16" s="4" t="s">
        <v>33</v>
      </c>
      <c r="B16" s="4"/>
      <c r="C16" s="4"/>
      <c r="D16" s="4"/>
    </row>
    <row r="17" spans="1:4" x14ac:dyDescent="0.25">
      <c r="A17" s="11" t="s">
        <v>34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35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36</v>
      </c>
    </row>
  </sheetData>
  <mergeCells count="3">
    <mergeCell ref="A6:D6"/>
    <mergeCell ref="A12:D12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180</v>
      </c>
      <c r="C3" s="15" t="s">
        <v>23</v>
      </c>
      <c r="D3" s="16" t="s">
        <v>38</v>
      </c>
    </row>
    <row r="4" spans="1:4" x14ac:dyDescent="0.25">
      <c r="A4" s="13" t="s">
        <v>39</v>
      </c>
      <c r="B4" s="14">
        <v>35</v>
      </c>
      <c r="C4" s="15" t="s">
        <v>23</v>
      </c>
      <c r="D4" s="16" t="s">
        <v>40</v>
      </c>
    </row>
    <row r="5" spans="1:4" x14ac:dyDescent="0.25">
      <c r="A5" s="13" t="s">
        <v>24</v>
      </c>
      <c r="B5" s="14">
        <v>30</v>
      </c>
      <c r="C5" s="15" t="s">
        <v>25</v>
      </c>
      <c r="D5" s="16" t="s">
        <v>41</v>
      </c>
    </row>
    <row r="6" spans="1:4" x14ac:dyDescent="0.25">
      <c r="A6" s="13" t="s">
        <v>26</v>
      </c>
      <c r="B6" s="14">
        <v>420</v>
      </c>
      <c r="C6" s="15" t="s">
        <v>25</v>
      </c>
      <c r="D6" s="16" t="s">
        <v>42</v>
      </c>
    </row>
    <row r="7" spans="1:4" x14ac:dyDescent="0.25">
      <c r="A7" s="13" t="s">
        <v>27</v>
      </c>
      <c r="B7" s="14">
        <v>45</v>
      </c>
      <c r="C7" s="15" t="s">
        <v>28</v>
      </c>
      <c r="D7" s="16" t="s">
        <v>43</v>
      </c>
    </row>
    <row r="8" spans="1:4" x14ac:dyDescent="0.25">
      <c r="A8" s="13" t="s">
        <v>44</v>
      </c>
      <c r="B8" s="14">
        <v>0.9</v>
      </c>
      <c r="C8" s="15" t="s">
        <v>45</v>
      </c>
      <c r="D8" s="16" t="s">
        <v>46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11" t="s">
        <v>48</v>
      </c>
      <c r="B3" s="17">
        <f>Inputs!$B$3-Inputs!$B$4</f>
        <v>145</v>
      </c>
      <c r="C3" s="11" t="s">
        <v>23</v>
      </c>
      <c r="D3" s="16" t="s">
        <v>49</v>
      </c>
    </row>
    <row r="4" spans="1:4" x14ac:dyDescent="0.25">
      <c r="A4" s="11" t="s">
        <v>50</v>
      </c>
      <c r="B4" s="17">
        <f>Calculations!$B$3/1000</f>
        <v>0.145</v>
      </c>
      <c r="C4" s="11" t="s">
        <v>51</v>
      </c>
      <c r="D4" s="16" t="s">
        <v>49</v>
      </c>
    </row>
    <row r="5" spans="1:4" x14ac:dyDescent="0.25">
      <c r="A5" s="11" t="s">
        <v>52</v>
      </c>
      <c r="B5" s="17">
        <f>Inputs!$B$7/(Inputs!$B$8*1*Calculations!$B$4^2)</f>
        <v>2378.1212841854936</v>
      </c>
      <c r="C5" s="11" t="s">
        <v>53</v>
      </c>
      <c r="D5" s="16" t="s">
        <v>54</v>
      </c>
    </row>
    <row r="6" spans="1:4" x14ac:dyDescent="0.25">
      <c r="A6" s="11" t="s">
        <v>55</v>
      </c>
      <c r="B6" s="17">
        <f>(0.85*Inputs!$B$5/Inputs!$B$6)*(1-SQRT(1-2*Calculations!$B$5/(0.85*Inputs!$B$5*1000)))</f>
        <v>0.005954150416447678</v>
      </c>
      <c r="C6" s="11" t="s">
        <v>45</v>
      </c>
      <c r="D6" s="16" t="s">
        <v>49</v>
      </c>
    </row>
    <row r="7" spans="1:4" x14ac:dyDescent="0.25">
      <c r="A7" s="11" t="s">
        <v>30</v>
      </c>
      <c r="B7" s="17">
        <f>Calculations!$B$6*Calculations!$B$4*1000000</f>
        <v>863.3518103849132</v>
      </c>
      <c r="C7" s="11" t="s">
        <v>31</v>
      </c>
      <c r="D7" s="16" t="s">
        <v>49</v>
      </c>
    </row>
    <row r="8" spans="1:4" x14ac:dyDescent="0.25">
      <c r="A8" s="11" t="s">
        <v>56</v>
      </c>
      <c r="B8" s="17">
        <f>Calculations!$B$7/1000000*Inputs!$B$6/(0.85*Inputs!$B$5*1)</f>
        <v>0.014219912171045629</v>
      </c>
      <c r="C8" s="11" t="s">
        <v>51</v>
      </c>
      <c r="D8" s="16" t="s">
        <v>49</v>
      </c>
    </row>
    <row r="9" spans="1:4" x14ac:dyDescent="0.25">
      <c r="A9" s="11" t="s">
        <v>32</v>
      </c>
      <c r="B9" s="17">
        <f>Inputs!$B$8*Calculations!$B$7*Inputs!$B$6*(Calculations!$B$4-Calculations!$B$8/2)/1000</f>
        <v>45</v>
      </c>
      <c r="C9" s="11" t="s">
        <v>28</v>
      </c>
      <c r="D9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8" t="s">
        <v>30</v>
      </c>
      <c r="B3" s="18">
        <f>Calculations!$B$7</f>
        <v>863.3518103849132</v>
      </c>
      <c r="C3" s="11" t="s">
        <v>31</v>
      </c>
      <c r="D3" s="16" t="s">
        <v>49</v>
      </c>
    </row>
    <row r="4" spans="1:4" x14ac:dyDescent="0.25">
      <c r="A4" s="8" t="s">
        <v>32</v>
      </c>
      <c r="B4" s="18">
        <f>Calculations!$B$9</f>
        <v>45</v>
      </c>
      <c r="C4" s="11" t="s">
        <v>28</v>
      </c>
      <c r="D4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13" t="s">
        <v>34</v>
      </c>
      <c r="B3" s="19" t="s">
        <v>59</v>
      </c>
      <c r="C3" s="20" t="str">
        <f>IF(Calculations!$B$9&gt;=Inputs!$B$7,"PASS","FAIL")</f>
        <v>PASS</v>
      </c>
      <c r="D3" s="21" t="s">
        <v>49</v>
      </c>
    </row>
    <row r="4" spans="1:4" x14ac:dyDescent="0.25">
      <c r="A4" s="13" t="s">
        <v>35</v>
      </c>
      <c r="B4" s="19" t="s">
        <v>60</v>
      </c>
      <c r="C4" s="20" t="str">
        <f>IF(Calculations!$B$6&lt;=0.75*0.85*0.85*Inputs!$B$5/Inputs!$B$6*(600/(600+Inputs!$B$6)),"PASS","FAIL")</f>
        <v>PASS</v>
      </c>
      <c r="D4" s="21" t="s">
        <v>49</v>
      </c>
    </row>
    <row r="5" spans="1:4" x14ac:dyDescent="0.25">
      <c r="A5" s="13" t="s">
        <v>61</v>
      </c>
      <c r="B5" s="19" t="s">
        <v>62</v>
      </c>
      <c r="C5" s="20" t="str">
        <f>IF(Calculations!$B$6&gt;=MAX(0.25*SQRT(Inputs!$B$5)/Inputs!$B$6,1.4/Inputs!$B$6),"PASS","FAIL")</f>
        <v>PASS</v>
      </c>
      <c r="D5" s="21" t="s">
        <v>49</v>
      </c>
    </row>
    <row r="6" spans="1:4" x14ac:dyDescent="0.25">
      <c r="A6" s="13" t="s">
        <v>63</v>
      </c>
      <c r="B6" s="19" t="s">
        <v>64</v>
      </c>
      <c r="C6" s="20" t="str">
        <f>IF(Inputs!$B$3&gt;0,"PASS","FAIL")</f>
        <v>PASS</v>
      </c>
      <c r="D6" s="21" t="s">
        <v>49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65</v>
      </c>
      <c r="B8" s="11" t="s">
        <v>66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5" t="s">
        <v>49</v>
      </c>
      <c r="B3" s="5" t="s">
        <v>68</v>
      </c>
      <c r="C3" s="5" t="s">
        <v>5</v>
      </c>
      <c r="D3" s="5" t="s">
        <v>5</v>
      </c>
    </row>
    <row r="5" ht="22" customHeight="1" spans="1:4" x14ac:dyDescent="0.25">
      <c r="A5" s="4" t="s">
        <v>69</v>
      </c>
      <c r="B5" s="4"/>
      <c r="C5" s="4"/>
      <c r="D5" s="4"/>
    </row>
    <row r="6" spans="1:4" x14ac:dyDescent="0.25">
      <c r="A6" s="5" t="s">
        <v>70</v>
      </c>
      <c r="B6" s="5" t="s">
        <v>71</v>
      </c>
      <c r="C6" s="5" t="s">
        <v>5</v>
      </c>
      <c r="D6" s="5" t="s">
        <v>5</v>
      </c>
    </row>
    <row r="7" spans="1:4" x14ac:dyDescent="0.25">
      <c r="A7" s="5" t="s">
        <v>72</v>
      </c>
      <c r="B7" s="5" t="s">
        <v>73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74</v>
      </c>
      <c r="B2" s="4"/>
      <c r="C2" s="4"/>
      <c r="D2" s="4"/>
    </row>
    <row r="3" spans="1:4" x14ac:dyDescent="0.25">
      <c r="A3" s="5" t="s">
        <v>75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76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77</v>
      </c>
      <c r="B6" s="4"/>
      <c r="C6" s="4"/>
      <c r="D6" s="4"/>
    </row>
    <row r="7" spans="1:4" x14ac:dyDescent="0.25">
      <c r="A7" s="5" t="s">
        <v>78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79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80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RC Slab Design (One / Two-Way)</dc:title>
  <dc:subject>Structural engineering workbook</dc:subject>
  <dc:description>Flexure, shear and deflection check for slab panels by simplified methods.</dc:description>
  <cp:keywords>rc, slab, one-way, two-way, deflection, reinforced concrete,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