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<sst xmlns="http://schemas.openxmlformats.org/spreadsheetml/2006/main" count="226" uniqueCount="102">
  <si>
    <t>RC Beam Design (BS 8110)</t>
  </si>
  <si>
    <t>Rectangular singly-reinforced beam flexure by the Whitney block method (ACI-style)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</si>
  <si>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</si>
  <si>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</si>
  <si>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</si>
  <si>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</si>
  <si>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</si>
  <si>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</si>
  <si>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</si>
  <si>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</si>
  <si>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</si>
  <si>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</si>
  <si>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</si>
  <si>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</si>
  <si>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</si>
  <si>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</si>
  <si>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</si>
  <si>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</si>
  <si>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Rectangular singly-reinforced beam flexure by the Whitney block method (ACI-style)</t>
  </si>
  <si>
    <t>EngiMetric · https://engimetric.com</t>
  </si>
  <si>
    <t>Master verdict</t>
  </si>
  <si>
    <t>Key inputs</t>
  </si>
  <si>
    <t>Beam width b</t>
  </si>
  <si>
    <t>m</t>
  </si>
  <si>
    <t>Beam depth h</t>
  </si>
  <si>
    <t>Concrete cylinder strength fck</t>
  </si>
  <si>
    <t>MPa</t>
  </si>
  <si>
    <t>Reinforcement yield strength fy</t>
  </si>
  <si>
    <t>Design moment</t>
  </si>
  <si>
    <t>kN·m</t>
  </si>
  <si>
    <t>Bar diameter φ (one size)</t>
  </si>
  <si>
    <t>mm</t>
  </si>
  <si>
    <t>Number of tension bars</t>
  </si>
  <si>
    <t>—</t>
  </si>
  <si>
    <t>Key outputs</t>
  </si>
  <si>
    <t>Required steel area</t>
  </si>
  <si>
    <t>mm²</t>
  </si>
  <si>
    <t>Provided steel area</t>
  </si>
  <si>
    <t>Design flexural capacity</t>
  </si>
  <si>
    <t>Checks at a glance</t>
  </si>
  <si>
    <t>Steel provided ≥ required</t>
  </si>
  <si>
    <t>Capacity ≥ demand</t>
  </si>
  <si>
    <t>Provided ratio within maximum</t>
  </si>
  <si>
    <t>Provided ratio at least minimum</t>
  </si>
  <si>
    <t>Version 0.1 · EngiMetric workbook library</t>
  </si>
  <si>
    <t>Inputs — yellow cells: enter your values; source prompts governing choices</t>
  </si>
  <si>
    <t>section geometry</t>
  </si>
  <si>
    <t>Tension-face distance to bar centroid</t>
  </si>
  <si>
    <t>cover + link + bar radius</t>
  </si>
  <si>
    <t>concrete grade</t>
  </si>
  <si>
    <t>rebar grade</t>
  </si>
  <si>
    <t>structural analysis</t>
  </si>
  <si>
    <t>Flexural strength factor φ</t>
  </si>
  <si>
    <t>ACI 318 (tension-controlled)</t>
  </si>
  <si>
    <t>bar schedule</t>
  </si>
  <si>
    <t>Calculations — transparent formulas; [n] is the reference ID (see Reference sheet)</t>
  </si>
  <si>
    <t>Effective depth d</t>
  </si>
  <si>
    <t>[1]</t>
  </si>
  <si>
    <t>Effective depth in m</t>
  </si>
  <si>
    <t>Nominal resistance term Rn</t>
  </si>
  <si>
    <t>kPa</t>
  </si>
  <si>
    <t>[1] — Md in kN·m → Rn in kPa for closed form</t>
  </si>
  <si>
    <t>Required reinforcement ratio ρ</t>
  </si>
  <si>
    <t>[1] — closed form, fs = fy</t>
  </si>
  <si>
    <t>Balanced ratio ρb</t>
  </si>
  <si>
    <t>[1] — β1 = 0.85 (fck ≤ 30 MPa)</t>
  </si>
  <si>
    <t>Maximum ratio (0.75·ρb)</t>
  </si>
  <si>
    <t>Minimum ratio</t>
  </si>
  <si>
    <t>Required steel As</t>
  </si>
  <si>
    <t>Provided steel As,provided</t>
  </si>
  <si>
    <t>[1] — n × π·φ²/4</t>
  </si>
  <si>
    <t>Provided ratio ρ,provided</t>
  </si>
  <si>
    <t>[1] — b in m, d in mm → mm²</t>
  </si>
  <si>
    <t>Whitney stress block depth a</t>
  </si>
  <si>
    <t>Design flexural capacity φMn</t>
  </si>
  <si>
    <t>Outputs — final results (formula-driven; never hard-typed)</t>
  </si>
  <si>
    <t>Provided reinforcement ratio</t>
  </si>
  <si>
    <t>Checks — each row must land PASS (WARN acceptable when documented)</t>
  </si>
  <si>
    <t>AsProv ≥ As</t>
  </si>
  <si>
    <t>φMn ≥ Md</t>
  </si>
  <si>
    <t>ρProv ≤ 0.75·ρb</t>
  </si>
  <si>
    <t>ρProv ≥ ρmin</t>
  </si>
  <si>
    <t>Section dimensions positive</t>
  </si>
  <si>
    <t>&gt; 0</t>
  </si>
  <si>
    <t>Overall result</t>
  </si>
  <si>
    <t>PASS when every check passes</t>
  </si>
  <si>
    <t>References</t>
  </si>
  <si>
    <t>ACI 318 flexure provisions (Whitney stress block); standard reinforced-concrete texts</t>
  </si>
  <si>
    <t>Equations used</t>
  </si>
  <si>
    <t>Required ratio (Whitney)</t>
  </si>
  <si>
    <t>ρ = 0.85·fck/fy·(1 − √(1 − 2·Rn/(0.85·fck)))</t>
  </si>
  <si>
    <t>Provided steel and capacity</t>
  </si>
  <si>
    <t>Asprov = n·π·φ²/4;  φMn = φ·Asprov·fy·(d − a/2)</t>
  </si>
  <si>
    <t>Limits</t>
  </si>
  <si>
    <t>ρmin = max(0.25√fck/fy, 1.4/fy);  ρmax = 0.75·ρb</t>
  </si>
  <si>
    <t>Notes &amp; Assumptions</t>
  </si>
  <si>
    <t>1. Singly reinforced rectangular section assuming tension-controlled φ = 0.9 and fs = fy; capacity uses the bar arrangement you provide.</t>
  </si>
  <si>
    <t>2. β1 = 0.85 applies for fck ≤ 30 MPa; code design to your governing ACI/EC appendix must confirm all limits.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</si>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</sst>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Checks!$C$9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0.3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0.6</v>
      </c>
      <c r="C8" s="11" t="s">
        <v>23</v>
      </c>
      <c r="D8" s="10"/>
    </row>
    <row r="9" spans="1:4" x14ac:dyDescent="0.25">
      <c r="A9" s="11" t="s">
        <v>25</v>
      </c>
      <c r="B9" s="12">
        <f>Inputs!$B$6</f>
        <v>30</v>
      </c>
      <c r="C9" s="11" t="s">
        <v>26</v>
      </c>
      <c r="D9" s="10"/>
    </row>
    <row r="10" spans="1:4" x14ac:dyDescent="0.25">
      <c r="A10" s="11" t="s">
        <v>27</v>
      </c>
      <c r="B10" s="12">
        <f>Inputs!$B$7</f>
        <v>420</v>
      </c>
      <c r="C10" s="11" t="s">
        <v>26</v>
      </c>
      <c r="D10" s="10"/>
    </row>
    <row r="11" spans="1:4" x14ac:dyDescent="0.25">
      <c r="A11" s="11" t="s">
        <v>28</v>
      </c>
      <c r="B11" s="12">
        <f>Inputs!$B$8</f>
        <v>120</v>
      </c>
      <c r="C11" s="11" t="s">
        <v>29</v>
      </c>
      <c r="D11" s="10"/>
    </row>
    <row r="12" spans="1:4" x14ac:dyDescent="0.25">
      <c r="A12" s="11" t="s">
        <v>30</v>
      </c>
      <c r="B12" s="12">
        <f>Inputs!$B$10</f>
        <v>20</v>
      </c>
      <c r="C12" s="11" t="s">
        <v>31</v>
      </c>
      <c r="D12" s="10"/>
    </row>
    <row r="13" spans="1:4" x14ac:dyDescent="0.25">
      <c r="A13" s="11" t="s">
        <v>32</v>
      </c>
      <c r="B13" s="12">
        <f>Inputs!$B$11</f>
        <v>2</v>
      </c>
      <c r="C13" s="11" t="s">
        <v>33</v>
      </c>
      <c r="D13" s="10"/>
    </row>
    <row r="15" ht="22" customHeight="1" spans="1:4" x14ac:dyDescent="0.25">
      <c r="A15" s="4" t="s">
        <v>34</v>
      </c>
      <c r="B15" s="4"/>
      <c r="C15" s="4"/>
      <c r="D15" s="4"/>
    </row>
    <row r="16" spans="1:4" x14ac:dyDescent="0.25">
      <c r="A16" s="11" t="s">
        <v>35</v>
      </c>
      <c r="B16" s="12">
        <f>Outputs!$B$3</f>
        <v>594.8620837289811</v>
      </c>
      <c r="C16" s="11" t="s">
        <v>36</v>
      </c>
      <c r="D16" s="10"/>
    </row>
    <row r="17" spans="1:4" x14ac:dyDescent="0.25">
      <c r="A17" s="11" t="s">
        <v>37</v>
      </c>
      <c r="B17" s="12">
        <f>Outputs!$B$4</f>
        <v>628.31853</v>
      </c>
      <c r="C17" s="11" t="s">
        <v>36</v>
      </c>
      <c r="D17" s="10"/>
    </row>
    <row r="18" spans="1:4" x14ac:dyDescent="0.25">
      <c r="A18" s="11" t="s">
        <v>38</v>
      </c>
      <c r="B18" s="12">
        <f>Outputs!$B$5</f>
        <v>126.53095600494495</v>
      </c>
      <c r="C18" s="11" t="s">
        <v>29</v>
      </c>
      <c r="D18" s="10"/>
    </row>
    <row r="20" ht="22" customHeight="1" spans="1:4" x14ac:dyDescent="0.25">
      <c r="A20" s="4" t="s">
        <v>39</v>
      </c>
      <c r="B20" s="4"/>
      <c r="C20" s="4"/>
      <c r="D20" s="4"/>
    </row>
    <row r="21" spans="1:4" x14ac:dyDescent="0.25">
      <c r="A21" s="11" t="s">
        <v>40</v>
      </c>
      <c r="B21" s="12" t="str">
        <f>Checks!$C$3</f>
        <v>PASS</v>
      </c>
      <c r="C21" s="11" t="s">
        <v>5</v>
      </c>
      <c r="D21" s="10"/>
    </row>
    <row r="22" spans="1:4" x14ac:dyDescent="0.25">
      <c r="A22" s="11" t="s">
        <v>41</v>
      </c>
      <c r="B22" s="12" t="str">
        <f>Checks!$C$4</f>
        <v>PASS</v>
      </c>
      <c r="C22" s="11" t="s">
        <v>5</v>
      </c>
      <c r="D22" s="10"/>
    </row>
    <row r="23" spans="1:4" x14ac:dyDescent="0.25">
      <c r="A23" s="11" t="s">
        <v>42</v>
      </c>
      <c r="B23" s="12" t="str">
        <f>Checks!$C$5</f>
        <v>PASS</v>
      </c>
      <c r="C23" s="11" t="s">
        <v>5</v>
      </c>
      <c r="D23" s="10"/>
    </row>
    <row r="24" spans="1:4" x14ac:dyDescent="0.25">
      <c r="A24" s="11" t="s">
        <v>43</v>
      </c>
      <c r="B24" s="12" t="str">
        <f>Checks!$C$6</f>
        <v>PASS</v>
      </c>
      <c r="C24" s="11" t="s">
        <v>5</v>
      </c>
      <c r="D24" s="10"/>
    </row>
    <row r="26" spans="1:3" x14ac:dyDescent="0.25">
      <c r="A26" s="6" t="s">
        <v>44</v>
      </c>
    </row>
  </sheetData>
  <mergeCells count="3">
    <mergeCell ref="A6:D6"/>
    <mergeCell ref="A15:D15"/>
    <mergeCell ref="A20:D20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1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45</v>
      </c>
      <c r="B2" s="4"/>
      <c r="C2" s="4"/>
      <c r="D2" s="4"/>
    </row>
    <row r="3" spans="1:4" x14ac:dyDescent="0.25">
      <c r="A3" s="13" t="s">
        <v>22</v>
      </c>
      <c r="B3" s="14">
        <v>0.3</v>
      </c>
      <c r="C3" s="15" t="s">
        <v>23</v>
      </c>
      <c r="D3" s="16" t="s">
        <v>46</v>
      </c>
    </row>
    <row r="4" spans="1:4" x14ac:dyDescent="0.25">
      <c r="A4" s="13" t="s">
        <v>24</v>
      </c>
      <c r="B4" s="14">
        <v>0.6</v>
      </c>
      <c r="C4" s="15" t="s">
        <v>23</v>
      </c>
      <c r="D4" s="16" t="s">
        <v>46</v>
      </c>
    </row>
    <row r="5" spans="1:4" x14ac:dyDescent="0.25">
      <c r="A5" s="13" t="s">
        <v>47</v>
      </c>
      <c r="B5" s="14">
        <v>50</v>
      </c>
      <c r="C5" s="15" t="s">
        <v>31</v>
      </c>
      <c r="D5" s="16" t="s">
        <v>48</v>
      </c>
    </row>
    <row r="6" spans="1:4" x14ac:dyDescent="0.25">
      <c r="A6" s="13" t="s">
        <v>25</v>
      </c>
      <c r="B6" s="14">
        <v>30</v>
      </c>
      <c r="C6" s="15" t="s">
        <v>26</v>
      </c>
      <c r="D6" s="16" t="s">
        <v>49</v>
      </c>
    </row>
    <row r="7" spans="1:4" x14ac:dyDescent="0.25">
      <c r="A7" s="13" t="s">
        <v>27</v>
      </c>
      <c r="B7" s="14">
        <v>420</v>
      </c>
      <c r="C7" s="15" t="s">
        <v>26</v>
      </c>
      <c r="D7" s="16" t="s">
        <v>50</v>
      </c>
    </row>
    <row r="8" spans="1:4" x14ac:dyDescent="0.25">
      <c r="A8" s="13" t="s">
        <v>28</v>
      </c>
      <c r="B8" s="14">
        <v>120</v>
      </c>
      <c r="C8" s="15" t="s">
        <v>29</v>
      </c>
      <c r="D8" s="16" t="s">
        <v>51</v>
      </c>
    </row>
    <row r="9" spans="1:4" x14ac:dyDescent="0.25">
      <c r="A9" s="13" t="s">
        <v>52</v>
      </c>
      <c r="B9" s="14">
        <v>0.9</v>
      </c>
      <c r="C9" s="15" t="s">
        <v>33</v>
      </c>
      <c r="D9" s="16" t="s">
        <v>53</v>
      </c>
    </row>
    <row r="10" spans="1:4" x14ac:dyDescent="0.25">
      <c r="A10" s="13" t="s">
        <v>30</v>
      </c>
      <c r="B10" s="14">
        <v>20</v>
      </c>
      <c r="C10" s="15" t="s">
        <v>31</v>
      </c>
      <c r="D10" s="16" t="s">
        <v>54</v>
      </c>
    </row>
    <row r="11" spans="1:4" x14ac:dyDescent="0.25">
      <c r="A11" s="13" t="s">
        <v>32</v>
      </c>
      <c r="B11" s="14">
        <v>2</v>
      </c>
      <c r="C11" s="15" t="s">
        <v>33</v>
      </c>
      <c r="D11" s="16" t="s">
        <v>54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4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55</v>
      </c>
      <c r="B2" s="4"/>
      <c r="C2" s="4"/>
      <c r="D2" s="4"/>
    </row>
    <row r="3" spans="1:4" x14ac:dyDescent="0.25">
      <c r="A3" s="11" t="s">
        <v>56</v>
      </c>
      <c r="B3" s="17">
        <f>Inputs!$B$4*1000-Inputs!$B$5</f>
        <v>550</v>
      </c>
      <c r="C3" s="11" t="s">
        <v>31</v>
      </c>
      <c r="D3" s="16" t="s">
        <v>57</v>
      </c>
    </row>
    <row r="4" spans="1:4" x14ac:dyDescent="0.25">
      <c r="A4" s="11" t="s">
        <v>58</v>
      </c>
      <c r="B4" s="17">
        <f>Calculations!$B$3/1000</f>
        <v>0.55</v>
      </c>
      <c r="C4" s="11" t="s">
        <v>23</v>
      </c>
      <c r="D4" s="16" t="s">
        <v>57</v>
      </c>
    </row>
    <row r="5" spans="1:4" x14ac:dyDescent="0.25">
      <c r="A5" s="11" t="s">
        <v>59</v>
      </c>
      <c r="B5" s="17">
        <f>Inputs!$B$8/(Inputs!$B$9*Inputs!$B$3*Calculations!$B$4^2)</f>
        <v>1469.2378328741963</v>
      </c>
      <c r="C5" s="11" t="s">
        <v>60</v>
      </c>
      <c r="D5" s="16" t="s">
        <v>61</v>
      </c>
    </row>
    <row r="6" spans="1:4" x14ac:dyDescent="0.25">
      <c r="A6" s="11" t="s">
        <v>62</v>
      </c>
      <c r="B6" s="17">
        <f>(0.85*Inputs!$B$6/Inputs!$B$7)*(1-SQRT(1-2*Calculations!$B$5/(0.85*Inputs!$B$6*1000)))</f>
        <v>0.0036052247498726125</v>
      </c>
      <c r="C6" s="11" t="s">
        <v>33</v>
      </c>
      <c r="D6" s="16" t="s">
        <v>63</v>
      </c>
    </row>
    <row r="7" spans="1:4" x14ac:dyDescent="0.25">
      <c r="A7" s="11" t="s">
        <v>64</v>
      </c>
      <c r="B7" s="17">
        <f>0.85*0.85*Inputs!$B$6/Inputs!$B$7*(600/(600+Inputs!$B$7))</f>
        <v>0.030357142857142853</v>
      </c>
      <c r="C7" s="11" t="s">
        <v>33</v>
      </c>
      <c r="D7" s="16" t="s">
        <v>65</v>
      </c>
    </row>
    <row r="8" spans="1:4" x14ac:dyDescent="0.25">
      <c r="A8" s="11" t="s">
        <v>66</v>
      </c>
      <c r="B8" s="17">
        <f>0.75*Calculations!$B$7</f>
        <v>0.02276785714285714</v>
      </c>
      <c r="C8" s="11" t="s">
        <v>33</v>
      </c>
      <c r="D8" s="16" t="s">
        <v>57</v>
      </c>
    </row>
    <row r="9" spans="1:4" x14ac:dyDescent="0.25">
      <c r="A9" s="11" t="s">
        <v>67</v>
      </c>
      <c r="B9" s="17">
        <f>MAX(0.25*SQRT(Inputs!$B$6)/Inputs!$B$7,1.4/Inputs!$B$7)</f>
        <v>0.003333333333333333</v>
      </c>
      <c r="C9" s="11" t="s">
        <v>33</v>
      </c>
      <c r="D9" s="16" t="s">
        <v>57</v>
      </c>
    </row>
    <row r="10" spans="1:4" x14ac:dyDescent="0.25">
      <c r="A10" s="11" t="s">
        <v>68</v>
      </c>
      <c r="B10" s="17">
        <f>Calculations!$B$6*Inputs!$B$3*Calculations!$B$4*1000000</f>
        <v>594.8620837289811</v>
      </c>
      <c r="C10" s="11" t="s">
        <v>36</v>
      </c>
      <c r="D10" s="16" t="s">
        <v>57</v>
      </c>
    </row>
    <row r="11" spans="1:4" x14ac:dyDescent="0.25">
      <c r="A11" s="11" t="s">
        <v>69</v>
      </c>
      <c r="B11" s="17">
        <f>Inputs!$B$11*3.14159265*(Inputs!$B$10/2)^2</f>
        <v>628.31853</v>
      </c>
      <c r="C11" s="11" t="s">
        <v>36</v>
      </c>
      <c r="D11" s="16" t="s">
        <v>70</v>
      </c>
    </row>
    <row r="12" spans="1:4" x14ac:dyDescent="0.25">
      <c r="A12" s="11" t="s">
        <v>71</v>
      </c>
      <c r="B12" s="17">
        <f>Calculations!$B$11/(Inputs!$B$3*1000*Calculations!$B$3)</f>
        <v>0.003807991090909091</v>
      </c>
      <c r="C12" s="11" t="s">
        <v>33</v>
      </c>
      <c r="D12" s="16" t="s">
        <v>72</v>
      </c>
    </row>
    <row r="13" spans="1:4" x14ac:dyDescent="0.25">
      <c r="A13" s="11" t="s">
        <v>73</v>
      </c>
      <c r="B13" s="17">
        <f>Calculations!$B$11/1000000*Inputs!$B$7/(0.85*Inputs!$B$6*Inputs!$B$3)</f>
        <v>0.034495919294117654</v>
      </c>
      <c r="C13" s="11" t="s">
        <v>23</v>
      </c>
      <c r="D13" s="16" t="s">
        <v>57</v>
      </c>
    </row>
    <row r="14" spans="1:4" x14ac:dyDescent="0.25">
      <c r="A14" s="11" t="s">
        <v>74</v>
      </c>
      <c r="B14" s="17">
        <f>Inputs!$B$9*Calculations!$B$11*Inputs!$B$7*(Calculations!$B$4-Calculations!$B$13/2)/1000</f>
        <v>126.53095600494495</v>
      </c>
      <c r="C14" s="11" t="s">
        <v>29</v>
      </c>
      <c r="D14" s="16" t="s">
        <v>57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75</v>
      </c>
      <c r="B2" s="4"/>
      <c r="C2" s="4"/>
      <c r="D2" s="4"/>
    </row>
    <row r="3" spans="1:4" x14ac:dyDescent="0.25">
      <c r="A3" s="8" t="s">
        <v>35</v>
      </c>
      <c r="B3" s="18">
        <f>Calculations!$B$10</f>
        <v>594.8620837289811</v>
      </c>
      <c r="C3" s="11" t="s">
        <v>36</v>
      </c>
      <c r="D3" s="16" t="s">
        <v>57</v>
      </c>
    </row>
    <row r="4" spans="1:4" x14ac:dyDescent="0.25">
      <c r="A4" s="8" t="s">
        <v>37</v>
      </c>
      <c r="B4" s="18">
        <f>Calculations!$B$11</f>
        <v>628.31853</v>
      </c>
      <c r="C4" s="11" t="s">
        <v>36</v>
      </c>
      <c r="D4" s="16" t="s">
        <v>57</v>
      </c>
    </row>
    <row r="5" spans="1:4" x14ac:dyDescent="0.25">
      <c r="A5" s="8" t="s">
        <v>38</v>
      </c>
      <c r="B5" s="18">
        <f>Calculations!$B$14</f>
        <v>126.53095600494495</v>
      </c>
      <c r="C5" s="11" t="s">
        <v>29</v>
      </c>
      <c r="D5" s="16" t="s">
        <v>57</v>
      </c>
    </row>
    <row r="6" spans="1:4" x14ac:dyDescent="0.25">
      <c r="A6" s="8" t="s">
        <v>76</v>
      </c>
      <c r="B6" s="18">
        <f>Calculations!$B$12</f>
        <v>0.003807991090909091</v>
      </c>
      <c r="C6" s="11" t="s">
        <v>33</v>
      </c>
      <c r="D6" s="16" t="s">
        <v>57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77</v>
      </c>
      <c r="B2" s="4"/>
      <c r="C2" s="4"/>
      <c r="D2" s="4"/>
    </row>
    <row r="3" spans="1:4" x14ac:dyDescent="0.25">
      <c r="A3" s="13" t="s">
        <v>40</v>
      </c>
      <c r="B3" s="19" t="s">
        <v>78</v>
      </c>
      <c r="C3" s="20" t="str">
        <f>IF(Calculations!$B$11&gt;=Calculations!$B$10,"PASS","FAIL")</f>
        <v>PASS</v>
      </c>
      <c r="D3" s="21" t="s">
        <v>57</v>
      </c>
    </row>
    <row r="4" spans="1:4" x14ac:dyDescent="0.25">
      <c r="A4" s="13" t="s">
        <v>41</v>
      </c>
      <c r="B4" s="19" t="s">
        <v>79</v>
      </c>
      <c r="C4" s="20" t="str">
        <f>IF(Calculations!$B$14&gt;=Inputs!$B$8,"PASS","FAIL")</f>
        <v>PASS</v>
      </c>
      <c r="D4" s="21" t="s">
        <v>57</v>
      </c>
    </row>
    <row r="5" spans="1:4" x14ac:dyDescent="0.25">
      <c r="A5" s="13" t="s">
        <v>42</v>
      </c>
      <c r="B5" s="19" t="s">
        <v>80</v>
      </c>
      <c r="C5" s="20" t="str">
        <f>IF(Calculations!$B$12&lt;=Calculations!$B$8,"PASS","FAIL")</f>
        <v>PASS</v>
      </c>
      <c r="D5" s="21" t="s">
        <v>57</v>
      </c>
    </row>
    <row r="6" spans="1:4" x14ac:dyDescent="0.25">
      <c r="A6" s="13" t="s">
        <v>43</v>
      </c>
      <c r="B6" s="19" t="s">
        <v>81</v>
      </c>
      <c r="C6" s="20" t="str">
        <f>IF(Calculations!$B$12&gt;=Calculations!$B$9,"PASS","FAIL")</f>
        <v>PASS</v>
      </c>
      <c r="D6" s="21" t="s">
        <v>57</v>
      </c>
    </row>
    <row r="7" spans="1:4" x14ac:dyDescent="0.25">
      <c r="A7" s="13" t="s">
        <v>82</v>
      </c>
      <c r="B7" s="19" t="s">
        <v>83</v>
      </c>
      <c r="C7" s="20" t="str">
        <f>IF(AND(Inputs!$B$3&gt;0,Inputs!$B$4&gt;0),"PASS","FAIL")</f>
        <v>PASS</v>
      </c>
      <c r="D7" s="21" t="s">
        <v>57</v>
      </c>
    </row>
    <row r="8" ht="22" customHeight="1" spans="1:4" x14ac:dyDescent="0.25">
      <c r="A8" s="4" t="s">
        <v>20</v>
      </c>
      <c r="B8" s="4"/>
      <c r="C8" s="4"/>
      <c r="D8" s="4"/>
    </row>
    <row r="9" spans="1:4" x14ac:dyDescent="0.25">
      <c r="A9" s="22" t="s">
        <v>84</v>
      </c>
      <c r="B9" s="11" t="s">
        <v>85</v>
      </c>
      <c r="C9" s="23" t="str">
        <f>IF(OR($C$3="FAIL",$C$4="FAIL",$C$5="FAIL",$C$6="FAIL",$C$7="FAIL"),"FAIL",IF(OR($C$3="WARN",$C$4="WARN",$C$5="WARN",$C$6="WARN",$C$7="WARN"),"WARN","PASS"))</f>
        <v>PASS</v>
      </c>
      <c r="D9" s="10"/>
    </row>
  </sheetData>
  <mergeCells count="2">
    <mergeCell ref="A2:D2"/>
    <mergeCell ref="A8:D8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86</v>
      </c>
      <c r="B2" s="4"/>
      <c r="C2" s="4"/>
      <c r="D2" s="4"/>
    </row>
    <row r="3" spans="1:4" x14ac:dyDescent="0.25">
      <c r="A3" s="5" t="s">
        <v>57</v>
      </c>
      <c r="B3" s="5" t="s">
        <v>87</v>
      </c>
      <c r="C3" s="5" t="s">
        <v>5</v>
      </c>
      <c r="D3" s="5" t="s">
        <v>5</v>
      </c>
    </row>
    <row r="5" ht="22" customHeight="1" spans="1:4" x14ac:dyDescent="0.25">
      <c r="A5" s="4" t="s">
        <v>88</v>
      </c>
      <c r="B5" s="4"/>
      <c r="C5" s="4"/>
      <c r="D5" s="4"/>
    </row>
    <row r="6" spans="1:4" x14ac:dyDescent="0.25">
      <c r="A6" s="5" t="s">
        <v>89</v>
      </c>
      <c r="B6" s="5" t="s">
        <v>90</v>
      </c>
      <c r="C6" s="5" t="s">
        <v>5</v>
      </c>
      <c r="D6" s="5" t="s">
        <v>5</v>
      </c>
    </row>
    <row r="7" spans="1:4" x14ac:dyDescent="0.25">
      <c r="A7" s="5" t="s">
        <v>91</v>
      </c>
      <c r="B7" s="5" t="s">
        <v>92</v>
      </c>
      <c r="C7" s="5" t="s">
        <v>5</v>
      </c>
      <c r="D7" s="5" t="s">
        <v>5</v>
      </c>
    </row>
    <row r="8" spans="1:4" x14ac:dyDescent="0.25">
      <c r="A8" s="5" t="s">
        <v>93</v>
      </c>
      <c r="B8" s="5" t="s">
        <v>94</v>
      </c>
      <c r="C8" s="5" t="s">
        <v>5</v>
      </c>
      <c r="D8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95</v>
      </c>
      <c r="B2" s="4"/>
      <c r="C2" s="4"/>
      <c r="D2" s="4"/>
    </row>
    <row r="3" spans="1:4" x14ac:dyDescent="0.25">
      <c r="A3" s="5" t="s">
        <v>96</v>
      </c>
      <c r="B3" s="5" t="s">
        <v>5</v>
      </c>
      <c r="C3" s="5" t="s">
        <v>5</v>
      </c>
      <c r="D3" s="5" t="s">
        <v>5</v>
      </c>
    </row>
    <row r="4" spans="1:4" x14ac:dyDescent="0.25">
      <c r="A4" s="5" t="s">
        <v>97</v>
      </c>
      <c r="B4" s="5" t="s">
        <v>5</v>
      </c>
      <c r="C4" s="5" t="s">
        <v>5</v>
      </c>
      <c r="D4" s="5" t="s">
        <v>5</v>
      </c>
    </row>
    <row r="6" ht="22" customHeight="1" spans="1:4" x14ac:dyDescent="0.25">
      <c r="A6" s="4" t="s">
        <v>98</v>
      </c>
      <c r="B6" s="4"/>
      <c r="C6" s="4"/>
      <c r="D6" s="4"/>
    </row>
    <row r="7" spans="1:4" x14ac:dyDescent="0.25">
      <c r="A7" s="5" t="s">
        <v>99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100</v>
      </c>
      <c r="B8" s="5" t="s">
        <v>5</v>
      </c>
      <c r="C8" s="5" t="s">
        <v>5</v>
      </c>
      <c r="D8" s="5" t="s">
        <v>5</v>
      </c>
    </row>
    <row r="9" spans="1:4" x14ac:dyDescent="0.25">
      <c r="A9" s="5" t="s">
        <v>101</v>
      </c>
      <c r="B9" s="5" t="s">
        <v>5</v>
      </c>
      <c r="C9" s="5" t="s">
        <v>5</v>
      </c>
      <c r="D9" s="5" t="s">
        <v>5</v>
      </c>
    </row>
  </sheetData>
  <mergeCells count="2">
    <mergeCell ref="A2:D2"/>
    <mergeCell ref="A6:D6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RC Beam Design (BS 8110)</dc:title>
  <dc:subject>Structural engineering workbook</dc:subject>
  <dc:description>Flexural and shear design of a singly reinforced rectangular beam.</dc:description>
  <cp:keywords>rc, beam, bs 8110, flexure, shear, reinforced concrete,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