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<sst xmlns="http://schemas.openxmlformats.org/spreadsheetml/2006/main" count="172" uniqueCount="80">
  <si>
    <t>Pump Total Dynamic Head</t>
  </si>
  <si>
    <t>Total dynamic head by Hazen–Williams friction plus minor and residual terms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</si>
  <si>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</si>
  <si>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</si>
  <si>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</si>
  <si>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</si>
  <si>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</si>
  <si>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</si>
  <si>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</si>
  <si>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</si>
  <si>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</si>
  <si>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</si>
  <si>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</si>
  <si>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</si>
  <si>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</si>
  <si>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</si>
  <si>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</si>
  <si>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</si>
  <si>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Total dynamic head by Hazen–Williams friction plus minor and residual terms</t>
  </si>
  <si>
    <t>EngiMetric · https://engimetric.com</t>
  </si>
  <si>
    <t>Master verdict</t>
  </si>
  <si>
    <t>Key inputs</t>
  </si>
  <si>
    <t>Flow Q</t>
  </si>
  <si>
    <t>m³/h</t>
  </si>
  <si>
    <t>Pipe internal diameter</t>
  </si>
  <si>
    <t>mm</t>
  </si>
  <si>
    <t>Static head (delivery − suction)</t>
  </si>
  <si>
    <t>m</t>
  </si>
  <si>
    <t>Key outputs</t>
  </si>
  <si>
    <t>Total dynamic head</t>
  </si>
  <si>
    <t>Velocity</t>
  </si>
  <si>
    <t>m/s</t>
  </si>
  <si>
    <t>Checks at a glance</t>
  </si>
  <si>
    <t>Velocity within recommended range</t>
  </si>
  <si>
    <t>TDH positive</t>
  </si>
  <si>
    <t>Version 0.1 · EngiMetric workbook library</t>
  </si>
  <si>
    <t>Inputs — yellow cells: enter your values; source prompts governing choices</t>
  </si>
  <si>
    <t>duty</t>
  </si>
  <si>
    <t>Pipe length</t>
  </si>
  <si>
    <t>routing</t>
  </si>
  <si>
    <t>pipe spec</t>
  </si>
  <si>
    <t>Hazen–Williams coefficient C</t>
  </si>
  <si>
    <t>—</t>
  </si>
  <si>
    <t>pipe material (published ranges)</t>
  </si>
  <si>
    <t>layout levels</t>
  </si>
  <si>
    <t>Minor losses (fittings/system)</t>
  </si>
  <si>
    <t>fitting count × loss values</t>
  </si>
  <si>
    <t>Required residual pressure head</t>
  </si>
  <si>
    <t>system requirement</t>
  </si>
  <si>
    <t>Calculations — transparent formulas; [n] is the reference ID (see Reference sheet)</t>
  </si>
  <si>
    <t>Flow in m³/s</t>
  </si>
  <si>
    <t>m³/s</t>
  </si>
  <si>
    <t>[1]</t>
  </si>
  <si>
    <t>Diameter in m</t>
  </si>
  <si>
    <t>Flow velocity</t>
  </si>
  <si>
    <t>Friction head loss</t>
  </si>
  <si>
    <t>[1] — Hazen–Williams</t>
  </si>
  <si>
    <t>Total dynamic head TDH</t>
  </si>
  <si>
    <t>Outputs — final results (formula-driven; never hard-typed)</t>
  </si>
  <si>
    <t>Friction loss</t>
  </si>
  <si>
    <t>Checks — each row must land PASS (WARN acceptable when documented)</t>
  </si>
  <si>
    <t>0.5–2.5 m/s</t>
  </si>
  <si>
    <t>C coefficient plausible</t>
  </si>
  <si>
    <t>&gt; 40</t>
  </si>
  <si>
    <t>&gt; 0</t>
  </si>
  <si>
    <t>Overall result</t>
  </si>
  <si>
    <t>PASS when every check passes</t>
  </si>
  <si>
    <t>References</t>
  </si>
  <si>
    <t>Hazen–Williams equation (standard hydraulics); EngiMetric hydraulics engine velocity constants</t>
  </si>
  <si>
    <t>Equations used</t>
  </si>
  <si>
    <t>Hazen–Williams friction</t>
  </si>
  <si>
    <t>hf = 10.67 · L · Q^1.852 / (C^1.852 · D^4.8704), Q in m³/s, D in m</t>
  </si>
  <si>
    <t>TDH = static ± friction ± minor + residual</t>
  </si>
  <si>
    <t>Notes &amp; Assumptions</t>
  </si>
  <si>
    <t>1. Hazen–Williams applies to water in turbulent flow; deviations increase for oils/glycols.</t>
  </si>
  <si>
    <t>2. Recommended velocity band (0.5–2.5 m/s) is the engine constant — an informative band, not a code limit.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</si>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</sst>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60</v>
      </c>
      <c r="C7" s="11" t="s">
        <v>23</v>
      </c>
      <c r="D7" s="10"/>
    </row>
    <row r="8" spans="1:4" x14ac:dyDescent="0.25">
      <c r="A8" s="11" t="s">
        <v>24</v>
      </c>
      <c r="B8" s="12">
        <f>Inputs!$B$5</f>
        <v>100</v>
      </c>
      <c r="C8" s="11" t="s">
        <v>25</v>
      </c>
      <c r="D8" s="10"/>
    </row>
    <row r="9" spans="1:4" x14ac:dyDescent="0.25">
      <c r="A9" s="11" t="s">
        <v>26</v>
      </c>
      <c r="B9" s="12">
        <f>Inputs!$B$7</f>
        <v>20</v>
      </c>
      <c r="C9" s="11" t="s">
        <v>27</v>
      </c>
      <c r="D9" s="10"/>
    </row>
    <row r="11" ht="22" customHeight="1" spans="1:4" x14ac:dyDescent="0.25">
      <c r="A11" s="4" t="s">
        <v>28</v>
      </c>
      <c r="B11" s="4"/>
      <c r="C11" s="4"/>
      <c r="D11" s="4"/>
    </row>
    <row r="12" spans="1:4" x14ac:dyDescent="0.25">
      <c r="A12" s="11" t="s">
        <v>29</v>
      </c>
      <c r="B12" s="12">
        <f>Outputs!$B$5</f>
        <v>55.42854550505777</v>
      </c>
      <c r="C12" s="11" t="s">
        <v>27</v>
      </c>
      <c r="D12" s="10"/>
    </row>
    <row r="13" spans="1:4" x14ac:dyDescent="0.25">
      <c r="A13" s="11" t="s">
        <v>30</v>
      </c>
      <c r="B13" s="12">
        <f>Outputs!$B$4</f>
        <v>2.122066349375306</v>
      </c>
      <c r="C13" s="11" t="s">
        <v>31</v>
      </c>
      <c r="D13" s="10"/>
    </row>
    <row r="15" ht="22" customHeight="1" spans="1:4" x14ac:dyDescent="0.25">
      <c r="A15" s="4" t="s">
        <v>32</v>
      </c>
      <c r="B15" s="4"/>
      <c r="C15" s="4"/>
      <c r="D15" s="4"/>
    </row>
    <row r="16" spans="1:4" x14ac:dyDescent="0.25">
      <c r="A16" s="11" t="s">
        <v>33</v>
      </c>
      <c r="B16" s="12" t="str">
        <f>Checks!$C$3</f>
        <v>PASS</v>
      </c>
      <c r="C16" s="11" t="s">
        <v>5</v>
      </c>
      <c r="D16" s="10"/>
    </row>
    <row r="17" spans="1:4" x14ac:dyDescent="0.25">
      <c r="A17" s="11" t="s">
        <v>34</v>
      </c>
      <c r="B17" s="12" t="str">
        <f>Checks!$C$4</f>
        <v>PASS</v>
      </c>
      <c r="C17" s="11" t="s">
        <v>5</v>
      </c>
      <c r="D17" s="10"/>
    </row>
    <row r="19" spans="1:3" x14ac:dyDescent="0.25">
      <c r="A19" s="6" t="s">
        <v>35</v>
      </c>
    </row>
  </sheetData>
  <mergeCells count="3">
    <mergeCell ref="A6:D6"/>
    <mergeCell ref="A11:D11"/>
    <mergeCell ref="A15:D15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36</v>
      </c>
      <c r="B2" s="4"/>
      <c r="C2" s="4"/>
      <c r="D2" s="4"/>
    </row>
    <row r="3" spans="1:4" x14ac:dyDescent="0.25">
      <c r="A3" s="13" t="s">
        <v>22</v>
      </c>
      <c r="B3" s="14">
        <v>60</v>
      </c>
      <c r="C3" s="15" t="s">
        <v>23</v>
      </c>
      <c r="D3" s="16" t="s">
        <v>37</v>
      </c>
    </row>
    <row r="4" spans="1:4" x14ac:dyDescent="0.25">
      <c r="A4" s="13" t="s">
        <v>38</v>
      </c>
      <c r="B4" s="14">
        <v>500</v>
      </c>
      <c r="C4" s="15" t="s">
        <v>27</v>
      </c>
      <c r="D4" s="16" t="s">
        <v>39</v>
      </c>
    </row>
    <row r="5" spans="1:4" x14ac:dyDescent="0.25">
      <c r="A5" s="13" t="s">
        <v>24</v>
      </c>
      <c r="B5" s="14">
        <v>100</v>
      </c>
      <c r="C5" s="15" t="s">
        <v>25</v>
      </c>
      <c r="D5" s="16" t="s">
        <v>40</v>
      </c>
    </row>
    <row r="6" spans="1:4" x14ac:dyDescent="0.25">
      <c r="A6" s="13" t="s">
        <v>41</v>
      </c>
      <c r="B6" s="14">
        <v>120</v>
      </c>
      <c r="C6" s="15" t="s">
        <v>42</v>
      </c>
      <c r="D6" s="16" t="s">
        <v>43</v>
      </c>
    </row>
    <row r="7" spans="1:4" x14ac:dyDescent="0.25">
      <c r="A7" s="13" t="s">
        <v>26</v>
      </c>
      <c r="B7" s="14">
        <v>20</v>
      </c>
      <c r="C7" s="15" t="s">
        <v>27</v>
      </c>
      <c r="D7" s="16" t="s">
        <v>44</v>
      </c>
    </row>
    <row r="8" spans="1:4" x14ac:dyDescent="0.25">
      <c r="A8" s="13" t="s">
        <v>45</v>
      </c>
      <c r="B8" s="14">
        <v>2</v>
      </c>
      <c r="C8" s="15" t="s">
        <v>27</v>
      </c>
      <c r="D8" s="16" t="s">
        <v>46</v>
      </c>
    </row>
    <row r="9" spans="1:4" x14ac:dyDescent="0.25">
      <c r="A9" s="13" t="s">
        <v>47</v>
      </c>
      <c r="B9" s="14">
        <v>5</v>
      </c>
      <c r="C9" s="15" t="s">
        <v>27</v>
      </c>
      <c r="D9" s="16" t="s">
        <v>48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49</v>
      </c>
      <c r="B2" s="4"/>
      <c r="C2" s="4"/>
      <c r="D2" s="4"/>
    </row>
    <row r="3" spans="1:4" x14ac:dyDescent="0.25">
      <c r="A3" s="11" t="s">
        <v>50</v>
      </c>
      <c r="B3" s="17">
        <f>Inputs!$B$3/3600</f>
        <v>0.016666666666666666</v>
      </c>
      <c r="C3" s="11" t="s">
        <v>51</v>
      </c>
      <c r="D3" s="16" t="s">
        <v>52</v>
      </c>
    </row>
    <row r="4" spans="1:4" x14ac:dyDescent="0.25">
      <c r="A4" s="11" t="s">
        <v>53</v>
      </c>
      <c r="B4" s="17">
        <f>Inputs!$B$5/1000</f>
        <v>0.1</v>
      </c>
      <c r="C4" s="11" t="s">
        <v>27</v>
      </c>
      <c r="D4" s="16" t="s">
        <v>52</v>
      </c>
    </row>
    <row r="5" spans="1:4" x14ac:dyDescent="0.25">
      <c r="A5" s="11" t="s">
        <v>54</v>
      </c>
      <c r="B5" s="17">
        <f>Calculations!$B$3/(0.785398*Calculations!$B$4^2)</f>
        <v>2.122066349375306</v>
      </c>
      <c r="C5" s="11" t="s">
        <v>31</v>
      </c>
      <c r="D5" s="16" t="s">
        <v>52</v>
      </c>
    </row>
    <row r="6" spans="1:4" x14ac:dyDescent="0.25">
      <c r="A6" s="11" t="s">
        <v>55</v>
      </c>
      <c r="B6" s="17">
        <f>10.67*Inputs!$B$4*Calculations!$B$3^1.852/(Inputs!$B$6^1.852*Calculations!$B$4^4.8704)</f>
        <v>28.42854550505777</v>
      </c>
      <c r="C6" s="11" t="s">
        <v>27</v>
      </c>
      <c r="D6" s="16" t="s">
        <v>56</v>
      </c>
    </row>
    <row r="7" spans="1:4" x14ac:dyDescent="0.25">
      <c r="A7" s="11" t="s">
        <v>57</v>
      </c>
      <c r="B7" s="17">
        <f>Inputs!$B$7+Calculations!$B$6+Inputs!$B$8+Inputs!$B$9</f>
        <v>55.42854550505777</v>
      </c>
      <c r="C7" s="11" t="s">
        <v>27</v>
      </c>
      <c r="D7" s="16" t="s">
        <v>52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58</v>
      </c>
      <c r="B2" s="4"/>
      <c r="C2" s="4"/>
      <c r="D2" s="4"/>
    </row>
    <row r="3" spans="1:4" x14ac:dyDescent="0.25">
      <c r="A3" s="8" t="s">
        <v>59</v>
      </c>
      <c r="B3" s="18">
        <f>Calculations!$B$6</f>
        <v>28.42854550505777</v>
      </c>
      <c r="C3" s="11" t="s">
        <v>27</v>
      </c>
      <c r="D3" s="16" t="s">
        <v>52</v>
      </c>
    </row>
    <row r="4" spans="1:4" x14ac:dyDescent="0.25">
      <c r="A4" s="8" t="s">
        <v>30</v>
      </c>
      <c r="B4" s="18">
        <f>Calculations!$B$5</f>
        <v>2.122066349375306</v>
      </c>
      <c r="C4" s="11" t="s">
        <v>31</v>
      </c>
      <c r="D4" s="16" t="s">
        <v>52</v>
      </c>
    </row>
    <row r="5" spans="1:4" x14ac:dyDescent="0.25">
      <c r="A5" s="8" t="s">
        <v>29</v>
      </c>
      <c r="B5" s="18">
        <f>Calculations!$B$7</f>
        <v>55.42854550505777</v>
      </c>
      <c r="C5" s="11" t="s">
        <v>27</v>
      </c>
      <c r="D5" s="16" t="s">
        <v>52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60</v>
      </c>
      <c r="B2" s="4"/>
      <c r="C2" s="4"/>
      <c r="D2" s="4"/>
    </row>
    <row r="3" spans="1:4" x14ac:dyDescent="0.25">
      <c r="A3" s="13" t="s">
        <v>33</v>
      </c>
      <c r="B3" s="19" t="s">
        <v>61</v>
      </c>
      <c r="C3" s="20" t="str">
        <f>IF(AND(Calculations!$B$5&gt;=0.5,Calculations!$B$5&lt;=2.5),"PASS","WARN")</f>
        <v>PASS</v>
      </c>
      <c r="D3" s="21" t="s">
        <v>52</v>
      </c>
    </row>
    <row r="4" spans="1:4" x14ac:dyDescent="0.25">
      <c r="A4" s="13" t="s">
        <v>62</v>
      </c>
      <c r="B4" s="19" t="s">
        <v>63</v>
      </c>
      <c r="C4" s="20" t="str">
        <f>IF(Inputs!$B$6&gt;40,"PASS","FAIL")</f>
        <v>PASS</v>
      </c>
      <c r="D4" s="21" t="s">
        <v>52</v>
      </c>
    </row>
    <row r="5" spans="1:4" x14ac:dyDescent="0.25">
      <c r="A5" s="13" t="s">
        <v>34</v>
      </c>
      <c r="B5" s="19" t="s">
        <v>64</v>
      </c>
      <c r="C5" s="20" t="str">
        <f>IF(Calculations!$B$7&gt;0,"PASS","FAIL")</f>
        <v>PASS</v>
      </c>
      <c r="D5" s="21" t="s">
        <v>52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65</v>
      </c>
      <c r="B7" s="11" t="s">
        <v>66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67</v>
      </c>
      <c r="B2" s="4"/>
      <c r="C2" s="4"/>
      <c r="D2" s="4"/>
    </row>
    <row r="3" spans="1:4" x14ac:dyDescent="0.25">
      <c r="A3" s="5" t="s">
        <v>52</v>
      </c>
      <c r="B3" s="5" t="s">
        <v>68</v>
      </c>
      <c r="C3" s="5" t="s">
        <v>5</v>
      </c>
      <c r="D3" s="5" t="s">
        <v>5</v>
      </c>
    </row>
    <row r="5" ht="22" customHeight="1" spans="1:4" x14ac:dyDescent="0.25">
      <c r="A5" s="4" t="s">
        <v>69</v>
      </c>
      <c r="B5" s="4"/>
      <c r="C5" s="4"/>
      <c r="D5" s="4"/>
    </row>
    <row r="6" spans="1:4" x14ac:dyDescent="0.25">
      <c r="A6" s="5" t="s">
        <v>70</v>
      </c>
      <c r="B6" s="5" t="s">
        <v>71</v>
      </c>
      <c r="C6" s="5" t="s">
        <v>5</v>
      </c>
      <c r="D6" s="5" t="s">
        <v>5</v>
      </c>
    </row>
    <row r="7" spans="1:4" x14ac:dyDescent="0.25">
      <c r="A7" s="5" t="s">
        <v>29</v>
      </c>
      <c r="B7" s="5" t="s">
        <v>72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73</v>
      </c>
      <c r="B2" s="4"/>
      <c r="C2" s="4"/>
      <c r="D2" s="4"/>
    </row>
    <row r="3" spans="1:4" x14ac:dyDescent="0.25">
      <c r="A3" s="5" t="s">
        <v>74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75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76</v>
      </c>
      <c r="B6" s="4"/>
      <c r="C6" s="4"/>
      <c r="D6" s="4"/>
    </row>
    <row r="7" spans="1:4" x14ac:dyDescent="0.25">
      <c r="A7" s="5" t="s">
        <v>77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78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79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Pump Total Dynamic Head</dc:title>
  <dc:subject>Water engineering workbook</dc:subject>
  <dc:description>Compute total dynamic head from static lift, friction and minor losses.</dc:description>
  <cp:keywords>pump, tdh, head, friction, piping,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