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<sst xmlns="http://schemas.openxmlformats.org/spreadsheetml/2006/main" count="166" uniqueCount="72">
  <si>
    <t>Pump Sizing &amp; Duty Point</t>
  </si>
  <si>
    <t>Pump hydraulic power and motor input at the duty point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</si>
  <si>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</si>
  <si>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</si>
  <si>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</si>
  <si>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</si>
  <si>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</si>
  <si>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</si>
  <si>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</si>
  <si>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</si>
  <si>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</si>
  <si>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</si>
  <si>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</si>
  <si>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</si>
  <si>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</si>
  <si>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</si>
  <si>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</si>
  <si>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</si>
  <si>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Pump hydraulic power and motor input at the duty point</t>
  </si>
  <si>
    <t>EngiMetric · https://engimetric.com</t>
  </si>
  <si>
    <t>Master verdict</t>
  </si>
  <si>
    <t>Key inputs</t>
  </si>
  <si>
    <t>Flow</t>
  </si>
  <si>
    <t>m³/h</t>
  </si>
  <si>
    <t>Total dynamic head</t>
  </si>
  <si>
    <t>m</t>
  </si>
  <si>
    <t>Pump efficiency</t>
  </si>
  <si>
    <t>%</t>
  </si>
  <si>
    <t>Motor efficiency</t>
  </si>
  <si>
    <t>Key outputs</t>
  </si>
  <si>
    <t>Hydraulic power</t>
  </si>
  <si>
    <t>kW</t>
  </si>
  <si>
    <t>Shaft power</t>
  </si>
  <si>
    <t>Motor input power</t>
  </si>
  <si>
    <t>Checks at a glance</t>
  </si>
  <si>
    <t>Flow and head positive</t>
  </si>
  <si>
    <t>Efficiency within range</t>
  </si>
  <si>
    <t>Version 0.1 · EngiMetric workbook library</t>
  </si>
  <si>
    <t>Inputs — yellow cells: enter your values; source prompts governing choices</t>
  </si>
  <si>
    <t>duty</t>
  </si>
  <si>
    <t>system curve</t>
  </si>
  <si>
    <t>manufacturer curve</t>
  </si>
  <si>
    <t>motor data</t>
  </si>
  <si>
    <t>Fluid density</t>
  </si>
  <si>
    <t>kg/m³</t>
  </si>
  <si>
    <t>fluid (water)</t>
  </si>
  <si>
    <t>Calculations — transparent formulas; [n] is the reference ID (see Reference sheet)</t>
  </si>
  <si>
    <t>Flow in m³/s</t>
  </si>
  <si>
    <t>m³/s</t>
  </si>
  <si>
    <t>[1]</t>
  </si>
  <si>
    <t>Specific energy</t>
  </si>
  <si>
    <t>kWh/m³</t>
  </si>
  <si>
    <t>Outputs — final results (formula-driven; never hard-typed)</t>
  </si>
  <si>
    <t>Checks — each row must land PASS (WARN acceptable when documented)</t>
  </si>
  <si>
    <t>20–95 %</t>
  </si>
  <si>
    <t>&gt; 0</t>
  </si>
  <si>
    <t>Motor efficiency within range</t>
  </si>
  <si>
    <t>70–99 %</t>
  </si>
  <si>
    <t>Overall result</t>
  </si>
  <si>
    <t>PASS when every check passes</t>
  </si>
  <si>
    <t>References</t>
  </si>
  <si>
    <t>Pump power equation (universal fluid mechanics); EngiMetric hydraulics engine</t>
  </si>
  <si>
    <t>Equations used</t>
  </si>
  <si>
    <t>P = ρ·g·Q·H</t>
  </si>
  <si>
    <t>Shaft &amp; motor</t>
  </si>
  <si>
    <t>Ps = P/η;  Pm = Ps/η_m</t>
  </si>
  <si>
    <t>Notes &amp; Assumptions</t>
  </si>
  <si>
    <t>1. Duty point should come from the system curve intersection with the manufacturer curve — enter that H.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</si>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</sst>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40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70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93</v>
      </c>
      <c r="C10" s="11" t="s">
        <v>27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10.9</v>
      </c>
      <c r="C13" s="11" t="s">
        <v>31</v>
      </c>
      <c r="D13" s="10"/>
    </row>
    <row r="14" spans="1:4" x14ac:dyDescent="0.25">
      <c r="A14" s="11" t="s">
        <v>32</v>
      </c>
      <c r="B14" s="12">
        <f>Outputs!$B$4</f>
        <v>15.571428571428573</v>
      </c>
      <c r="C14" s="11" t="s">
        <v>31</v>
      </c>
      <c r="D14" s="10"/>
    </row>
    <row r="15" spans="1:4" x14ac:dyDescent="0.25">
      <c r="A15" s="11" t="s">
        <v>33</v>
      </c>
      <c r="B15" s="12">
        <f>Outputs!$B$5</f>
        <v>16.74347158218126</v>
      </c>
      <c r="C15" s="11" t="s">
        <v>31</v>
      </c>
      <c r="D15" s="10"/>
    </row>
    <row r="17" ht="22" customHeight="1" spans="1:4" x14ac:dyDescent="0.25">
      <c r="A17" s="4" t="s">
        <v>34</v>
      </c>
      <c r="B17" s="4"/>
      <c r="C17" s="4"/>
      <c r="D17" s="4"/>
    </row>
    <row r="18" spans="1:4" x14ac:dyDescent="0.25">
      <c r="A18" s="11" t="s">
        <v>35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36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37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100</v>
      </c>
      <c r="C3" s="15" t="s">
        <v>23</v>
      </c>
      <c r="D3" s="16" t="s">
        <v>39</v>
      </c>
    </row>
    <row r="4" spans="1:4" x14ac:dyDescent="0.25">
      <c r="A4" s="13" t="s">
        <v>24</v>
      </c>
      <c r="B4" s="14">
        <v>40</v>
      </c>
      <c r="C4" s="15" t="s">
        <v>25</v>
      </c>
      <c r="D4" s="16" t="s">
        <v>40</v>
      </c>
    </row>
    <row r="5" spans="1:4" x14ac:dyDescent="0.25">
      <c r="A5" s="13" t="s">
        <v>26</v>
      </c>
      <c r="B5" s="14">
        <v>70</v>
      </c>
      <c r="C5" s="15" t="s">
        <v>27</v>
      </c>
      <c r="D5" s="16" t="s">
        <v>41</v>
      </c>
    </row>
    <row r="6" spans="1:4" x14ac:dyDescent="0.25">
      <c r="A6" s="13" t="s">
        <v>28</v>
      </c>
      <c r="B6" s="14">
        <v>93</v>
      </c>
      <c r="C6" s="15" t="s">
        <v>27</v>
      </c>
      <c r="D6" s="16" t="s">
        <v>42</v>
      </c>
    </row>
    <row r="7" spans="1:4" x14ac:dyDescent="0.25">
      <c r="A7" s="13" t="s">
        <v>43</v>
      </c>
      <c r="B7" s="14">
        <v>1000</v>
      </c>
      <c r="C7" s="15" t="s">
        <v>44</v>
      </c>
      <c r="D7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Inputs!$B$3/3600</f>
        <v>0.027777777777777776</v>
      </c>
      <c r="C3" s="11" t="s">
        <v>48</v>
      </c>
      <c r="D3" s="16" t="s">
        <v>49</v>
      </c>
    </row>
    <row r="4" spans="1:4" x14ac:dyDescent="0.25">
      <c r="A4" s="11" t="s">
        <v>30</v>
      </c>
      <c r="B4" s="17">
        <f>Inputs!$B$7*9.81*Calculations!$B$3*Inputs!$B$4/1000</f>
        <v>10.9</v>
      </c>
      <c r="C4" s="11" t="s">
        <v>31</v>
      </c>
      <c r="D4" s="16" t="s">
        <v>49</v>
      </c>
    </row>
    <row r="5" spans="1:4" x14ac:dyDescent="0.25">
      <c r="A5" s="11" t="s">
        <v>32</v>
      </c>
      <c r="B5" s="17">
        <f>Calculations!$B$4/(Inputs!$B$5/100)</f>
        <v>15.571428571428573</v>
      </c>
      <c r="C5" s="11" t="s">
        <v>31</v>
      </c>
      <c r="D5" s="16" t="s">
        <v>49</v>
      </c>
    </row>
    <row r="6" spans="1:4" x14ac:dyDescent="0.25">
      <c r="A6" s="11" t="s">
        <v>33</v>
      </c>
      <c r="B6" s="17">
        <f>Calculations!$B$5/(Inputs!$B$6/100)</f>
        <v>16.74347158218126</v>
      </c>
      <c r="C6" s="11" t="s">
        <v>31</v>
      </c>
      <c r="D6" s="16" t="s">
        <v>49</v>
      </c>
    </row>
    <row r="7" spans="1:4" x14ac:dyDescent="0.25">
      <c r="A7" s="11" t="s">
        <v>50</v>
      </c>
      <c r="B7" s="17">
        <f>Calculations!$B$5/Inputs!$B$3</f>
        <v>0.15571428571428572</v>
      </c>
      <c r="C7" s="11" t="s">
        <v>51</v>
      </c>
      <c r="D7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8" t="s">
        <v>30</v>
      </c>
      <c r="B3" s="18">
        <f>Calculations!$B$4</f>
        <v>10.9</v>
      </c>
      <c r="C3" s="11" t="s">
        <v>31</v>
      </c>
      <c r="D3" s="16" t="s">
        <v>49</v>
      </c>
    </row>
    <row r="4" spans="1:4" x14ac:dyDescent="0.25">
      <c r="A4" s="8" t="s">
        <v>32</v>
      </c>
      <c r="B4" s="18">
        <f>Calculations!$B$5</f>
        <v>15.571428571428573</v>
      </c>
      <c r="C4" s="11" t="s">
        <v>31</v>
      </c>
      <c r="D4" s="16" t="s">
        <v>49</v>
      </c>
    </row>
    <row r="5" spans="1:4" x14ac:dyDescent="0.25">
      <c r="A5" s="8" t="s">
        <v>33</v>
      </c>
      <c r="B5" s="18">
        <f>Calculations!$B$6</f>
        <v>16.74347158218126</v>
      </c>
      <c r="C5" s="11" t="s">
        <v>31</v>
      </c>
      <c r="D5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13" t="s">
        <v>36</v>
      </c>
      <c r="B3" s="19" t="s">
        <v>54</v>
      </c>
      <c r="C3" s="20" t="str">
        <f>IF(AND(Inputs!$B$5&gt;=20,Inputs!$B$5&lt;=95),"PASS","WARN")</f>
        <v>PASS</v>
      </c>
      <c r="D3" s="21" t="s">
        <v>49</v>
      </c>
    </row>
    <row r="4" spans="1:4" x14ac:dyDescent="0.25">
      <c r="A4" s="13" t="s">
        <v>35</v>
      </c>
      <c r="B4" s="19" t="s">
        <v>55</v>
      </c>
      <c r="C4" s="20" t="str">
        <f>IF(AND(Inputs!$B$3&gt;0,Inputs!$B$4&gt;=0),"PASS","FAIL")</f>
        <v>PASS</v>
      </c>
      <c r="D4" s="21" t="s">
        <v>49</v>
      </c>
    </row>
    <row r="5" spans="1:4" x14ac:dyDescent="0.25">
      <c r="A5" s="13" t="s">
        <v>56</v>
      </c>
      <c r="B5" s="19" t="s">
        <v>57</v>
      </c>
      <c r="C5" s="20" t="str">
        <f>IF(AND(Inputs!$B$6&gt;=70,Inputs!$B$6&lt;=99),"PASS","WARN")</f>
        <v>PASS</v>
      </c>
      <c r="D5" s="21" t="s">
        <v>49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58</v>
      </c>
      <c r="B7" s="11" t="s">
        <v>59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5" t="s">
        <v>49</v>
      </c>
      <c r="B3" s="5" t="s">
        <v>61</v>
      </c>
      <c r="C3" s="5" t="s">
        <v>5</v>
      </c>
      <c r="D3" s="5" t="s">
        <v>5</v>
      </c>
    </row>
    <row r="5" ht="22" customHeight="1" spans="1:4" x14ac:dyDescent="0.25">
      <c r="A5" s="4" t="s">
        <v>62</v>
      </c>
      <c r="B5" s="4"/>
      <c r="C5" s="4"/>
      <c r="D5" s="4"/>
    </row>
    <row r="6" spans="1:4" x14ac:dyDescent="0.25">
      <c r="A6" s="5" t="s">
        <v>30</v>
      </c>
      <c r="B6" s="5" t="s">
        <v>63</v>
      </c>
      <c r="C6" s="5" t="s">
        <v>5</v>
      </c>
      <c r="D6" s="5" t="s">
        <v>5</v>
      </c>
    </row>
    <row r="7" spans="1:4" x14ac:dyDescent="0.25">
      <c r="A7" s="5" t="s">
        <v>64</v>
      </c>
      <c r="B7" s="5" t="s">
        <v>65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66</v>
      </c>
      <c r="B2" s="4"/>
      <c r="C2" s="4"/>
      <c r="D2" s="4"/>
    </row>
    <row r="3" spans="1:4" x14ac:dyDescent="0.25">
      <c r="A3" s="5" t="s">
        <v>67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68</v>
      </c>
      <c r="B5" s="4"/>
      <c r="C5" s="4"/>
      <c r="D5" s="4"/>
    </row>
    <row r="6" spans="1:4" x14ac:dyDescent="0.25">
      <c r="A6" s="5" t="s">
        <v>69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70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71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Pump Sizing &amp; Duty Point</dc:title>
  <dc:subject>Mechanical engineering workbook</dc:subject>
  <dc:description>Convert flow and system head into a duty point and absorbed power.</dc:description>
  <cp:keywords>pump, sizing, duty point, power, system curve,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