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<sst xmlns="http://schemas.openxmlformats.org/spreadsheetml/2006/main" count="184" uniqueCount="84">
  <si>
    <t>Pipe Head Loss (Hazenâ€“Williams / Darcyâ€“Weisbach)</t>
  </si>
  <si>
    <t>Friction head loss by Hazen–Williams and Darcy–Weisbach (Swamee–Jain friction)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</si>
  <si>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</si>
  <si>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</si>
  <si>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</si>
  <si>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</si>
  <si>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</si>
  <si>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</si>
  <si>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</si>
  <si>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</si>
  <si>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</si>
  <si>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</si>
  <si>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</si>
  <si>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</si>
  <si>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</si>
  <si>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</si>
  <si>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</si>
  <si>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</si>
  <si>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Friction head loss by Hazen–Williams and Darcy–Weisbach (Swamee–Jain friction)</t>
  </si>
  <si>
    <t>EngiMetric · https://engimetric.com</t>
  </si>
  <si>
    <t>Master verdict</t>
  </si>
  <si>
    <t>Key inputs</t>
  </si>
  <si>
    <t>Flow Q</t>
  </si>
  <si>
    <t>m³/h</t>
  </si>
  <si>
    <t>Pipe internal diameter</t>
  </si>
  <si>
    <t>mm</t>
  </si>
  <si>
    <t>Pipe length</t>
  </si>
  <si>
    <t>m</t>
  </si>
  <si>
    <t>Key outputs</t>
  </si>
  <si>
    <t>Friction loss (H-W)</t>
  </si>
  <si>
    <t>Friction loss (D-W)</t>
  </si>
  <si>
    <t>Checks at a glance</t>
  </si>
  <si>
    <t>Methods agree within 20%</t>
  </si>
  <si>
    <t>Velocity within recommended range</t>
  </si>
  <si>
    <t>Version 0.1 · EngiMetric workbook library</t>
  </si>
  <si>
    <t>Inputs — yellow cells: enter your values; source prompts governing choices</t>
  </si>
  <si>
    <t>duty</t>
  </si>
  <si>
    <t>routing</t>
  </si>
  <si>
    <t>pipe spec</t>
  </si>
  <si>
    <t>Hazen–Williams coefficient C</t>
  </si>
  <si>
    <t>—</t>
  </si>
  <si>
    <t>pipe material (published ranges)</t>
  </si>
  <si>
    <t>Absolute roughness</t>
  </si>
  <si>
    <t>Water temperature</t>
  </si>
  <si>
    <t>°C</t>
  </si>
  <si>
    <t>measured / design</t>
  </si>
  <si>
    <t>Calculations — transparent formulas; [n] is the reference ID (see Reference sheet)</t>
  </si>
  <si>
    <t>Flow in m³/s</t>
  </si>
  <si>
    <t>m³/s</t>
  </si>
  <si>
    <t>[1]</t>
  </si>
  <si>
    <t>Diameter in m</t>
  </si>
  <si>
    <t>Flow velocity</t>
  </si>
  <si>
    <t>m/s</t>
  </si>
  <si>
    <t>Kinematic viscosity</t>
  </si>
  <si>
    <t>m²/s</t>
  </si>
  <si>
    <t>[1] — water ν fit (m²/s)</t>
  </si>
  <si>
    <t>Reynolds number</t>
  </si>
  <si>
    <t>Darcy friction factor (Swamee–Jain)</t>
  </si>
  <si>
    <t>Friction loss (Hazen–Williams)</t>
  </si>
  <si>
    <t>Friction loss (Darcy–Weisbach)</t>
  </si>
  <si>
    <t>Agreement between methods</t>
  </si>
  <si>
    <t>%</t>
  </si>
  <si>
    <t>Outputs — final results (formula-driven; never hard-typed)</t>
  </si>
  <si>
    <t>Velocity</t>
  </si>
  <si>
    <t>Checks — each row must land PASS (WARN acceptable when documented)</t>
  </si>
  <si>
    <t>≤ 20%</t>
  </si>
  <si>
    <t>0.5–2.5 m/s</t>
  </si>
  <si>
    <t>Distance to next</t>
  </si>
  <si>
    <t>Overall result</t>
  </si>
  <si>
    <t>PASS when every check passes</t>
  </si>
  <si>
    <t>References</t>
  </si>
  <si>
    <t>Hazen–Williams; Darcy–Weisbach; Swamee &amp; Jain (1976) approximation (standard hydraulics texts)</t>
  </si>
  <si>
    <t>Equations used</t>
  </si>
  <si>
    <t>Hazen–Williams friction</t>
  </si>
  <si>
    <t>hf = 10.67·L·Q^1.852 / (C^1.852·D^4.8704)</t>
  </si>
  <si>
    <t>Darcy–Weisbach with Swamee–Jain</t>
  </si>
  <si>
    <t>hf = f·L/D·v²/(2g);  f = 0.25/(log10(k/3.7D + 5.74/Re^0.9))^2</t>
  </si>
  <si>
    <t>Notes &amp; Assumptions</t>
  </si>
  <si>
    <t>1. Two independent methods are shown and cross-checked — divergence flags input or applicability issues.</t>
  </si>
  <si>
    <t>2. Kinematic viscosity uses a simple water fit; use measured values when precision matters.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</si>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</sst>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WARN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40</v>
      </c>
      <c r="C7" s="11" t="s">
        <v>23</v>
      </c>
      <c r="D7" s="10"/>
    </row>
    <row r="8" spans="1:4" x14ac:dyDescent="0.25">
      <c r="A8" s="11" t="s">
        <v>24</v>
      </c>
      <c r="B8" s="12">
        <f>Inputs!$B$5</f>
        <v>80</v>
      </c>
      <c r="C8" s="11" t="s">
        <v>25</v>
      </c>
      <c r="D8" s="10"/>
    </row>
    <row r="9" spans="1:4" x14ac:dyDescent="0.25">
      <c r="A9" s="11" t="s">
        <v>26</v>
      </c>
      <c r="B9" s="12">
        <f>Inputs!$B$4</f>
        <v>300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Outputs!$B$5</f>
        <v>23.865767550524062</v>
      </c>
      <c r="C12" s="11" t="s">
        <v>27</v>
      </c>
      <c r="D12" s="10"/>
    </row>
    <row r="13" spans="1:4" x14ac:dyDescent="0.25">
      <c r="A13" s="11" t="s">
        <v>30</v>
      </c>
      <c r="B13" s="12">
        <f>Outputs!$B$6</f>
        <v>19.06286326428604</v>
      </c>
      <c r="C13" s="11" t="s">
        <v>27</v>
      </c>
      <c r="D13" s="10"/>
    </row>
    <row r="15" ht="22" customHeight="1" spans="1:4" x14ac:dyDescent="0.25">
      <c r="A15" s="4" t="s">
        <v>31</v>
      </c>
      <c r="B15" s="4"/>
      <c r="C15" s="4"/>
      <c r="D15" s="4"/>
    </row>
    <row r="16" spans="1:4" x14ac:dyDescent="0.25">
      <c r="A16" s="11" t="s">
        <v>32</v>
      </c>
      <c r="B16" s="12" t="str">
        <f>Checks!$C$3</f>
        <v>WARN</v>
      </c>
      <c r="C16" s="11" t="s">
        <v>5</v>
      </c>
      <c r="D16" s="10"/>
    </row>
    <row r="17" spans="1:4" x14ac:dyDescent="0.25">
      <c r="A17" s="11" t="s">
        <v>33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34</v>
      </c>
    </row>
  </sheetData>
  <mergeCells count="3">
    <mergeCell ref="A6:D6"/>
    <mergeCell ref="A11:D11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35</v>
      </c>
      <c r="B2" s="4"/>
      <c r="C2" s="4"/>
      <c r="D2" s="4"/>
    </row>
    <row r="3" spans="1:4" x14ac:dyDescent="0.25">
      <c r="A3" s="13" t="s">
        <v>22</v>
      </c>
      <c r="B3" s="14">
        <v>40</v>
      </c>
      <c r="C3" s="15" t="s">
        <v>23</v>
      </c>
      <c r="D3" s="16" t="s">
        <v>36</v>
      </c>
    </row>
    <row r="4" spans="1:4" x14ac:dyDescent="0.25">
      <c r="A4" s="13" t="s">
        <v>26</v>
      </c>
      <c r="B4" s="14">
        <v>300</v>
      </c>
      <c r="C4" s="15" t="s">
        <v>27</v>
      </c>
      <c r="D4" s="16" t="s">
        <v>37</v>
      </c>
    </row>
    <row r="5" spans="1:4" x14ac:dyDescent="0.25">
      <c r="A5" s="13" t="s">
        <v>24</v>
      </c>
      <c r="B5" s="14">
        <v>80</v>
      </c>
      <c r="C5" s="15" t="s">
        <v>25</v>
      </c>
      <c r="D5" s="16" t="s">
        <v>38</v>
      </c>
    </row>
    <row r="6" spans="1:4" x14ac:dyDescent="0.25">
      <c r="A6" s="13" t="s">
        <v>39</v>
      </c>
      <c r="B6" s="14">
        <v>120</v>
      </c>
      <c r="C6" s="15" t="s">
        <v>40</v>
      </c>
      <c r="D6" s="16" t="s">
        <v>41</v>
      </c>
    </row>
    <row r="7" spans="1:4" x14ac:dyDescent="0.25">
      <c r="A7" s="13" t="s">
        <v>42</v>
      </c>
      <c r="B7" s="14">
        <v>0.05</v>
      </c>
      <c r="C7" s="15" t="s">
        <v>25</v>
      </c>
      <c r="D7" s="16" t="s">
        <v>41</v>
      </c>
    </row>
    <row r="8" spans="1:4" x14ac:dyDescent="0.25">
      <c r="A8" s="13" t="s">
        <v>43</v>
      </c>
      <c r="B8" s="14">
        <v>20</v>
      </c>
      <c r="C8" s="15" t="s">
        <v>44</v>
      </c>
      <c r="D8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Inputs!$B$3/3600</f>
        <v>0.011111111111111112</v>
      </c>
      <c r="C3" s="11" t="s">
        <v>48</v>
      </c>
      <c r="D3" s="16" t="s">
        <v>49</v>
      </c>
    </row>
    <row r="4" spans="1:4" x14ac:dyDescent="0.25">
      <c r="A4" s="11" t="s">
        <v>50</v>
      </c>
      <c r="B4" s="17">
        <f>Inputs!$B$5/1000</f>
        <v>0.08</v>
      </c>
      <c r="C4" s="11" t="s">
        <v>27</v>
      </c>
      <c r="D4" s="16" t="s">
        <v>49</v>
      </c>
    </row>
    <row r="5" spans="1:4" x14ac:dyDescent="0.25">
      <c r="A5" s="11" t="s">
        <v>51</v>
      </c>
      <c r="B5" s="17">
        <f>Calculations!$B$3/(0.785398*Calculations!$B$4^2)</f>
        <v>2.210485780599277</v>
      </c>
      <c r="C5" s="11" t="s">
        <v>52</v>
      </c>
      <c r="D5" s="16" t="s">
        <v>49</v>
      </c>
    </row>
    <row r="6" spans="1:4" x14ac:dyDescent="0.25">
      <c r="A6" s="11" t="s">
        <v>53</v>
      </c>
      <c r="B6" s="17">
        <f>0.0000010*(0.005*Inputs!$B$8+1.3)</f>
        <v>0.0000014000000000000001</v>
      </c>
      <c r="C6" s="11" t="s">
        <v>54</v>
      </c>
      <c r="D6" s="16" t="s">
        <v>55</v>
      </c>
    </row>
    <row r="7" spans="1:4" x14ac:dyDescent="0.25">
      <c r="A7" s="11" t="s">
        <v>56</v>
      </c>
      <c r="B7" s="17">
        <f>Calculations!$B$5*Calculations!$B$4/Calculations!$B$6</f>
        <v>126313.47317710154</v>
      </c>
      <c r="C7" s="11" t="s">
        <v>40</v>
      </c>
      <c r="D7" s="16" t="s">
        <v>49</v>
      </c>
    </row>
    <row r="8" spans="1:4" x14ac:dyDescent="0.25">
      <c r="A8" s="11" t="s">
        <v>57</v>
      </c>
      <c r="B8" s="17">
        <f>0.25/(LOG10(Inputs!$B$7/1000/(3.7*Calculations!$B$4)+5.74/Calculations!$B$7^0.9))^2</f>
        <v>0.02040478791502052</v>
      </c>
      <c r="C8" s="11" t="s">
        <v>40</v>
      </c>
      <c r="D8" s="16" t="s">
        <v>49</v>
      </c>
    </row>
    <row r="9" spans="1:4" x14ac:dyDescent="0.25">
      <c r="A9" s="11" t="s">
        <v>58</v>
      </c>
      <c r="B9" s="17">
        <f>10.67*Inputs!$B$4*Calculations!$B$3^1.852/(Inputs!$B$6^1.852*Calculations!$B$4^4.8704)</f>
        <v>23.865767550524062</v>
      </c>
      <c r="C9" s="11" t="s">
        <v>27</v>
      </c>
      <c r="D9" s="16" t="s">
        <v>49</v>
      </c>
    </row>
    <row r="10" spans="1:4" x14ac:dyDescent="0.25">
      <c r="A10" s="11" t="s">
        <v>59</v>
      </c>
      <c r="B10" s="17">
        <f>Calculations!$B$8*Inputs!$B$4/Calculations!$B$4*Calculations!$B$5^2/(2*9.80665)</f>
        <v>19.06286326428604</v>
      </c>
      <c r="C10" s="11" t="s">
        <v>27</v>
      </c>
      <c r="D10" s="16" t="s">
        <v>49</v>
      </c>
    </row>
    <row r="11" spans="1:4" x14ac:dyDescent="0.25">
      <c r="A11" s="11" t="s">
        <v>60</v>
      </c>
      <c r="B11" s="17">
        <f>ABS(Calculations!$B$9-Calculations!$B$10)/(Calculations!$B$10)*100</f>
        <v>25.195083339008068</v>
      </c>
      <c r="C11" s="11" t="s">
        <v>61</v>
      </c>
      <c r="D11" s="16" t="s">
        <v>49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62</v>
      </c>
      <c r="B2" s="4"/>
      <c r="C2" s="4"/>
      <c r="D2" s="4"/>
    </row>
    <row r="3" spans="1:4" x14ac:dyDescent="0.25">
      <c r="A3" s="8" t="s">
        <v>63</v>
      </c>
      <c r="B3" s="18">
        <f>Calculations!$B$5</f>
        <v>2.210485780599277</v>
      </c>
      <c r="C3" s="11" t="s">
        <v>52</v>
      </c>
      <c r="D3" s="16" t="s">
        <v>49</v>
      </c>
    </row>
    <row r="4" spans="1:4" x14ac:dyDescent="0.25">
      <c r="A4" s="8" t="s">
        <v>56</v>
      </c>
      <c r="B4" s="18">
        <f>Calculations!$B$7</f>
        <v>126313.47317710154</v>
      </c>
      <c r="C4" s="11" t="s">
        <v>40</v>
      </c>
      <c r="D4" s="16" t="s">
        <v>49</v>
      </c>
    </row>
    <row r="5" spans="1:4" x14ac:dyDescent="0.25">
      <c r="A5" s="8" t="s">
        <v>29</v>
      </c>
      <c r="B5" s="18">
        <f>Calculations!$B$9</f>
        <v>23.865767550524062</v>
      </c>
      <c r="C5" s="11" t="s">
        <v>27</v>
      </c>
      <c r="D5" s="16" t="s">
        <v>49</v>
      </c>
    </row>
    <row r="6" spans="1:4" x14ac:dyDescent="0.25">
      <c r="A6" s="8" t="s">
        <v>30</v>
      </c>
      <c r="B6" s="18">
        <f>Calculations!$B$10</f>
        <v>19.06286326428604</v>
      </c>
      <c r="C6" s="11" t="s">
        <v>27</v>
      </c>
      <c r="D6" s="16" t="s">
        <v>49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64</v>
      </c>
      <c r="B2" s="4"/>
      <c r="C2" s="4"/>
      <c r="D2" s="4"/>
    </row>
    <row r="3" spans="1:4" x14ac:dyDescent="0.25">
      <c r="A3" s="13" t="s">
        <v>32</v>
      </c>
      <c r="B3" s="19" t="s">
        <v>65</v>
      </c>
      <c r="C3" s="20" t="str">
        <f>IF(Calculations!$B$11&lt;=20,"PASS","WARN")</f>
        <v>WARN</v>
      </c>
      <c r="D3" s="21" t="s">
        <v>49</v>
      </c>
    </row>
    <row r="4" spans="1:4" x14ac:dyDescent="0.25">
      <c r="A4" s="13" t="s">
        <v>33</v>
      </c>
      <c r="B4" s="19" t="s">
        <v>66</v>
      </c>
      <c r="C4" s="20" t="str">
        <f>IF(AND(Calculations!$B$5&gt;=0.5,Calculations!$B$5&lt;=2.5),"PASS","WARN")</f>
        <v>PASS</v>
      </c>
      <c r="D4" s="21" t="s">
        <v>49</v>
      </c>
    </row>
    <row r="5" spans="1:4" x14ac:dyDescent="0.25">
      <c r="A5" s="13" t="s">
        <v>67</v>
      </c>
      <c r="B5" s="19" t="s">
        <v>40</v>
      </c>
      <c r="C5" s="20" t="str">
        <f>IF(Calculations!$B$7&gt;0,"PASS","FAIL")</f>
        <v>PASS</v>
      </c>
      <c r="D5" s="21" t="s">
        <v>49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68</v>
      </c>
      <c r="B7" s="11" t="s">
        <v>69</v>
      </c>
      <c r="C7" s="23" t="str">
        <f>IF(OR($C$3="FAIL",$C$4="FAIL",$C$5="FAIL"),"FAIL",IF(OR($C$3="WARN",$C$4="WARN",$C$5="WARN"),"WARN","PASS"))</f>
        <v>WARN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70</v>
      </c>
      <c r="B2" s="4"/>
      <c r="C2" s="4"/>
      <c r="D2" s="4"/>
    </row>
    <row r="3" spans="1:4" x14ac:dyDescent="0.25">
      <c r="A3" s="5" t="s">
        <v>49</v>
      </c>
      <c r="B3" s="5" t="s">
        <v>71</v>
      </c>
      <c r="C3" s="5" t="s">
        <v>5</v>
      </c>
      <c r="D3" s="5" t="s">
        <v>5</v>
      </c>
    </row>
    <row r="5" ht="22" customHeight="1" spans="1:4" x14ac:dyDescent="0.25">
      <c r="A5" s="4" t="s">
        <v>72</v>
      </c>
      <c r="B5" s="4"/>
      <c r="C5" s="4"/>
      <c r="D5" s="4"/>
    </row>
    <row r="6" spans="1:4" x14ac:dyDescent="0.25">
      <c r="A6" s="5" t="s">
        <v>73</v>
      </c>
      <c r="B6" s="5" t="s">
        <v>74</v>
      </c>
      <c r="C6" s="5" t="s">
        <v>5</v>
      </c>
      <c r="D6" s="5" t="s">
        <v>5</v>
      </c>
    </row>
    <row r="7" spans="1:4" x14ac:dyDescent="0.25">
      <c r="A7" s="5" t="s">
        <v>75</v>
      </c>
      <c r="B7" s="5" t="s">
        <v>76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77</v>
      </c>
      <c r="B2" s="4"/>
      <c r="C2" s="4"/>
      <c r="D2" s="4"/>
    </row>
    <row r="3" spans="1:4" x14ac:dyDescent="0.25">
      <c r="A3" s="5" t="s">
        <v>78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79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80</v>
      </c>
      <c r="B6" s="4"/>
      <c r="C6" s="4"/>
      <c r="D6" s="4"/>
    </row>
    <row r="7" spans="1:4" x14ac:dyDescent="0.25">
      <c r="A7" s="5" t="s">
        <v>81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82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83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Pipe Head Loss (Hazenâ€“Williams / Darcyâ€“Weisbach)</dc:title>
  <dc:subject>Water engineering workbook</dc:subject>
  <dc:description>Friction head loss and pressure drop in a water line by two methods.</dc:description>
  <cp:keywords>pipe, head loss, hazen williams, darcy weisbach, friction,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