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<sst xmlns="http://schemas.openxmlformats.org/spreadsheetml/2006/main" count="182" uniqueCount="77">
  <si>
    <t>Pile Capacity (Static Method)</t>
  </si>
  <si>
    <t>Single-pile axial capacity — α-method adhesion plus end bearing (clay)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</si>
  <si>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</si>
  <si>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</si>
  <si>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</si>
  <si>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</si>
  <si>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</si>
  <si>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</si>
  <si>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</si>
  <si>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</si>
  <si>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</si>
  <si>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</si>
  <si>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</si>
  <si>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</si>
  <si>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</si>
  <si>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</si>
  <si>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</si>
  <si>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</si>
  <si>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Single-pile axial capacity — α-method adhesion plus end bearing (clay)</t>
  </si>
  <si>
    <t>EngiMetric · https://engimetric.com</t>
  </si>
  <si>
    <t>Master verdict</t>
  </si>
  <si>
    <t>Key inputs</t>
  </si>
  <si>
    <t>Undrained shear strength along shaft</t>
  </si>
  <si>
    <t>kPa</t>
  </si>
  <si>
    <t>Pile diameter</t>
  </si>
  <si>
    <t>m</t>
  </si>
  <si>
    <t>Embedded length</t>
  </si>
  <si>
    <t>Design axial load</t>
  </si>
  <si>
    <t>kN</t>
  </si>
  <si>
    <t>Key outputs</t>
  </si>
  <si>
    <t>Allowable capacity</t>
  </si>
  <si>
    <t>Ultimate capacity</t>
  </si>
  <si>
    <t>End bearing capacity</t>
  </si>
  <si>
    <t>Checks at a glance</t>
  </si>
  <si>
    <t>Allowable capacity ≥ load</t>
  </si>
  <si>
    <t>Dimensions positive</t>
  </si>
  <si>
    <t>Version 0.1 · EngiMetric workbook library</t>
  </si>
  <si>
    <t>Inputs — yellow cells: enter your values; source prompts governing choices</t>
  </si>
  <si>
    <t>geotechnical data</t>
  </si>
  <si>
    <t>Undrained shear strength at tip</t>
  </si>
  <si>
    <t>pile size</t>
  </si>
  <si>
    <t>pile termination depth</t>
  </si>
  <si>
    <t>Adhesion factor α</t>
  </si>
  <si>
    <t>—</t>
  </si>
  <si>
    <t>Tomlinson α-method (published)</t>
  </si>
  <si>
    <t>structural load</t>
  </si>
  <si>
    <t>Factor of safety (static)</t>
  </si>
  <si>
    <t>typical driven-pile FS</t>
  </si>
  <si>
    <t>Calculations — transparent formulas; [n] is the reference ID (see Reference sheet)</t>
  </si>
  <si>
    <t>Tip area</t>
  </si>
  <si>
    <t>m²</t>
  </si>
  <si>
    <t>[1]</t>
  </si>
  <si>
    <t>Shaft perimeter</t>
  </si>
  <si>
    <t>Shaft friction capacity</t>
  </si>
  <si>
    <t>[1] — deep-foundation cone factor Nc = 9</t>
  </si>
  <si>
    <t>Outputs — final results (formula-driven; never hard-typed)</t>
  </si>
  <si>
    <t>Checks — each row must land PASS (WARN acceptable when documented)</t>
  </si>
  <si>
    <t>Qall ≥ Pu</t>
  </si>
  <si>
    <t>&gt; 0</t>
  </si>
  <si>
    <t>Factor of safety ≥ 2</t>
  </si>
  <si>
    <t>FS ≥ 2</t>
  </si>
  <si>
    <t>Overall result</t>
  </si>
  <si>
    <t>PASS when every check passes</t>
  </si>
  <si>
    <t>References</t>
  </si>
  <si>
    <t>Tomlinson α-method and deep-foundation bearing factor Nc = 9 (geotechnical texts)</t>
  </si>
  <si>
    <t>Equations used</t>
  </si>
  <si>
    <t>α-method capacity</t>
  </si>
  <si>
    <t>Ru = α·cu·L·perimeter + 9·cu(tip)·A</t>
  </si>
  <si>
    <t>Allowable</t>
  </si>
  <si>
    <t>Qall = Ru/FS</t>
  </si>
  <si>
    <t>Notes &amp; Assumptions</t>
  </si>
  <si>
    <t>1. Cohesive-soil α-method screening only. Sands/CPT methods, group effects, drivability, settlement and downdrag are separate analyses.</t>
  </si>
  <si>
    <t>2. α and Nc values are published soil-mechanics constants; FS is a geotechnical input (typical 2.5 for driven piles).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</si>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</sst>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50</v>
      </c>
      <c r="C7" s="11" t="s">
        <v>23</v>
      </c>
      <c r="D7" s="10"/>
    </row>
    <row r="8" spans="1:4" x14ac:dyDescent="0.25">
      <c r="A8" s="11" t="s">
        <v>24</v>
      </c>
      <c r="B8" s="12">
        <f>Inputs!$B$5</f>
        <v>0.75</v>
      </c>
      <c r="C8" s="11" t="s">
        <v>25</v>
      </c>
      <c r="D8" s="10"/>
    </row>
    <row r="9" spans="1:4" x14ac:dyDescent="0.25">
      <c r="A9" s="11" t="s">
        <v>26</v>
      </c>
      <c r="B9" s="12">
        <f>Inputs!$B$6</f>
        <v>13</v>
      </c>
      <c r="C9" s="11" t="s">
        <v>25</v>
      </c>
      <c r="D9" s="10"/>
    </row>
    <row r="10" spans="1:4" x14ac:dyDescent="0.25">
      <c r="A10" s="11" t="s">
        <v>27</v>
      </c>
      <c r="B10" s="12">
        <f>Inputs!$B$8</f>
        <v>400</v>
      </c>
      <c r="C10" s="11" t="s">
        <v>28</v>
      </c>
      <c r="D10" s="10"/>
    </row>
    <row r="12" ht="22" customHeight="1" spans="1:4" x14ac:dyDescent="0.25">
      <c r="A12" s="4" t="s">
        <v>29</v>
      </c>
      <c r="B12" s="4"/>
      <c r="C12" s="4"/>
      <c r="D12" s="4"/>
    </row>
    <row r="13" spans="1:4" x14ac:dyDescent="0.25">
      <c r="A13" s="11" t="s">
        <v>30</v>
      </c>
      <c r="B13" s="12">
        <f>Outputs!$B$5</f>
        <v>433.540083375</v>
      </c>
      <c r="C13" s="11" t="s">
        <v>28</v>
      </c>
      <c r="D13" s="10"/>
    </row>
    <row r="14" spans="1:4" x14ac:dyDescent="0.25">
      <c r="A14" s="11" t="s">
        <v>31</v>
      </c>
      <c r="B14" s="12">
        <f>Outputs!$B$6</f>
        <v>1083.8502084375</v>
      </c>
      <c r="C14" s="11" t="s">
        <v>28</v>
      </c>
      <c r="D14" s="10"/>
    </row>
    <row r="15" spans="1:4" x14ac:dyDescent="0.25">
      <c r="A15" s="11" t="s">
        <v>32</v>
      </c>
      <c r="B15" s="12">
        <f>Outputs!$B$4</f>
        <v>318.087</v>
      </c>
      <c r="C15" s="11" t="s">
        <v>28</v>
      </c>
      <c r="D15" s="10"/>
    </row>
    <row r="17" ht="22" customHeight="1" spans="1:4" x14ac:dyDescent="0.25">
      <c r="A17" s="4" t="s">
        <v>33</v>
      </c>
      <c r="B17" s="4"/>
      <c r="C17" s="4"/>
      <c r="D17" s="4"/>
    </row>
    <row r="18" spans="1:4" x14ac:dyDescent="0.25">
      <c r="A18" s="11" t="s">
        <v>34</v>
      </c>
      <c r="B18" s="12" t="str">
        <f>Checks!$C$3</f>
        <v>PASS</v>
      </c>
      <c r="C18" s="11" t="s">
        <v>5</v>
      </c>
      <c r="D18" s="10"/>
    </row>
    <row r="19" spans="1:4" x14ac:dyDescent="0.25">
      <c r="A19" s="11" t="s">
        <v>35</v>
      </c>
      <c r="B19" s="12" t="str">
        <f>Checks!$C$4</f>
        <v>PASS</v>
      </c>
      <c r="C19" s="11" t="s">
        <v>5</v>
      </c>
      <c r="D19" s="10"/>
    </row>
    <row r="21" spans="1:3" x14ac:dyDescent="0.25">
      <c r="A21" s="6" t="s">
        <v>36</v>
      </c>
    </row>
  </sheetData>
  <mergeCells count="3">
    <mergeCell ref="A6:D6"/>
    <mergeCell ref="A12:D12"/>
    <mergeCell ref="A17:D17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37</v>
      </c>
      <c r="B2" s="4"/>
      <c r="C2" s="4"/>
      <c r="D2" s="4"/>
    </row>
    <row r="3" spans="1:4" x14ac:dyDescent="0.25">
      <c r="A3" s="13" t="s">
        <v>22</v>
      </c>
      <c r="B3" s="14">
        <v>50</v>
      </c>
      <c r="C3" s="15" t="s">
        <v>23</v>
      </c>
      <c r="D3" s="16" t="s">
        <v>38</v>
      </c>
    </row>
    <row r="4" spans="1:4" x14ac:dyDescent="0.25">
      <c r="A4" s="13" t="s">
        <v>39</v>
      </c>
      <c r="B4" s="14">
        <v>80</v>
      </c>
      <c r="C4" s="15" t="s">
        <v>23</v>
      </c>
      <c r="D4" s="16" t="s">
        <v>38</v>
      </c>
    </row>
    <row r="5" spans="1:4" x14ac:dyDescent="0.25">
      <c r="A5" s="13" t="s">
        <v>24</v>
      </c>
      <c r="B5" s="14">
        <v>0.75</v>
      </c>
      <c r="C5" s="15" t="s">
        <v>25</v>
      </c>
      <c r="D5" s="16" t="s">
        <v>40</v>
      </c>
    </row>
    <row r="6" spans="1:4" x14ac:dyDescent="0.25">
      <c r="A6" s="13" t="s">
        <v>26</v>
      </c>
      <c r="B6" s="14">
        <v>13</v>
      </c>
      <c r="C6" s="15" t="s">
        <v>25</v>
      </c>
      <c r="D6" s="16" t="s">
        <v>41</v>
      </c>
    </row>
    <row r="7" spans="1:4" x14ac:dyDescent="0.25">
      <c r="A7" s="13" t="s">
        <v>42</v>
      </c>
      <c r="B7" s="14">
        <v>0.5</v>
      </c>
      <c r="C7" s="15" t="s">
        <v>43</v>
      </c>
      <c r="D7" s="16" t="s">
        <v>44</v>
      </c>
    </row>
    <row r="8" spans="1:4" x14ac:dyDescent="0.25">
      <c r="A8" s="13" t="s">
        <v>27</v>
      </c>
      <c r="B8" s="14">
        <v>400</v>
      </c>
      <c r="C8" s="15" t="s">
        <v>28</v>
      </c>
      <c r="D8" s="16" t="s">
        <v>45</v>
      </c>
    </row>
    <row r="9" spans="1:4" x14ac:dyDescent="0.25">
      <c r="A9" s="13" t="s">
        <v>46</v>
      </c>
      <c r="B9" s="14">
        <v>2.5</v>
      </c>
      <c r="C9" s="15" t="s">
        <v>43</v>
      </c>
      <c r="D9" s="16" t="s">
        <v>47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48</v>
      </c>
      <c r="B2" s="4"/>
      <c r="C2" s="4"/>
      <c r="D2" s="4"/>
    </row>
    <row r="3" spans="1:4" x14ac:dyDescent="0.25">
      <c r="A3" s="11" t="s">
        <v>49</v>
      </c>
      <c r="B3" s="17">
        <f>0.7854*Inputs!$B$5^2</f>
        <v>0.4417875</v>
      </c>
      <c r="C3" s="11" t="s">
        <v>50</v>
      </c>
      <c r="D3" s="16" t="s">
        <v>51</v>
      </c>
    </row>
    <row r="4" spans="1:4" x14ac:dyDescent="0.25">
      <c r="A4" s="11" t="s">
        <v>52</v>
      </c>
      <c r="B4" s="17">
        <f>3.14159265*Inputs!$B$5</f>
        <v>2.3561944875000003</v>
      </c>
      <c r="C4" s="11" t="s">
        <v>25</v>
      </c>
      <c r="D4" s="16" t="s">
        <v>51</v>
      </c>
    </row>
    <row r="5" spans="1:4" x14ac:dyDescent="0.25">
      <c r="A5" s="11" t="s">
        <v>53</v>
      </c>
      <c r="B5" s="17">
        <f>Inputs!$B$7*Inputs!$B$3*Inputs!$B$6*Calculations!$B$4</f>
        <v>765.7632084375001</v>
      </c>
      <c r="C5" s="11" t="s">
        <v>28</v>
      </c>
      <c r="D5" s="16" t="s">
        <v>51</v>
      </c>
    </row>
    <row r="6" spans="1:4" x14ac:dyDescent="0.25">
      <c r="A6" s="11" t="s">
        <v>32</v>
      </c>
      <c r="B6" s="17">
        <f>9*Inputs!$B$4*Calculations!$B$3</f>
        <v>318.087</v>
      </c>
      <c r="C6" s="11" t="s">
        <v>28</v>
      </c>
      <c r="D6" s="16" t="s">
        <v>54</v>
      </c>
    </row>
    <row r="7" spans="1:4" x14ac:dyDescent="0.25">
      <c r="A7" s="11" t="s">
        <v>31</v>
      </c>
      <c r="B7" s="17">
        <f>Calculations!$B$5+Calculations!$B$6</f>
        <v>1083.8502084375</v>
      </c>
      <c r="C7" s="11" t="s">
        <v>28</v>
      </c>
      <c r="D7" s="16" t="s">
        <v>51</v>
      </c>
    </row>
    <row r="8" spans="1:4" x14ac:dyDescent="0.25">
      <c r="A8" s="11" t="s">
        <v>30</v>
      </c>
      <c r="B8" s="17">
        <f>Calculations!$B$7/Inputs!$B$9</f>
        <v>433.540083375</v>
      </c>
      <c r="C8" s="11" t="s">
        <v>28</v>
      </c>
      <c r="D8" s="16" t="s">
        <v>51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55</v>
      </c>
      <c r="B2" s="4"/>
      <c r="C2" s="4"/>
      <c r="D2" s="4"/>
    </row>
    <row r="3" spans="1:4" x14ac:dyDescent="0.25">
      <c r="A3" s="8" t="s">
        <v>53</v>
      </c>
      <c r="B3" s="18">
        <f>Calculations!$B$5</f>
        <v>765.7632084375001</v>
      </c>
      <c r="C3" s="11" t="s">
        <v>28</v>
      </c>
      <c r="D3" s="16" t="s">
        <v>51</v>
      </c>
    </row>
    <row r="4" spans="1:4" x14ac:dyDescent="0.25">
      <c r="A4" s="8" t="s">
        <v>32</v>
      </c>
      <c r="B4" s="18">
        <f>Calculations!$B$6</f>
        <v>318.087</v>
      </c>
      <c r="C4" s="11" t="s">
        <v>28</v>
      </c>
      <c r="D4" s="16" t="s">
        <v>51</v>
      </c>
    </row>
    <row r="5" spans="1:4" x14ac:dyDescent="0.25">
      <c r="A5" s="8" t="s">
        <v>30</v>
      </c>
      <c r="B5" s="18">
        <f>Calculations!$B$8</f>
        <v>433.540083375</v>
      </c>
      <c r="C5" s="11" t="s">
        <v>28</v>
      </c>
      <c r="D5" s="16" t="s">
        <v>51</v>
      </c>
    </row>
    <row r="6" spans="1:4" x14ac:dyDescent="0.25">
      <c r="A6" s="8" t="s">
        <v>31</v>
      </c>
      <c r="B6" s="18">
        <f>Calculations!$B$7</f>
        <v>1083.8502084375</v>
      </c>
      <c r="C6" s="11" t="s">
        <v>28</v>
      </c>
      <c r="D6" s="16" t="s">
        <v>51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56</v>
      </c>
      <c r="B2" s="4"/>
      <c r="C2" s="4"/>
      <c r="D2" s="4"/>
    </row>
    <row r="3" spans="1:4" x14ac:dyDescent="0.25">
      <c r="A3" s="13" t="s">
        <v>34</v>
      </c>
      <c r="B3" s="19" t="s">
        <v>57</v>
      </c>
      <c r="C3" s="20" t="str">
        <f>IF(Calculations!$B$8&gt;=Inputs!$B$8,"PASS","FAIL")</f>
        <v>PASS</v>
      </c>
      <c r="D3" s="21" t="s">
        <v>51</v>
      </c>
    </row>
    <row r="4" spans="1:4" x14ac:dyDescent="0.25">
      <c r="A4" s="13" t="s">
        <v>35</v>
      </c>
      <c r="B4" s="19" t="s">
        <v>58</v>
      </c>
      <c r="C4" s="20" t="str">
        <f>IF(AND(Inputs!$B$5&gt;0,Inputs!$B$6&gt;0),"PASS","FAIL")</f>
        <v>PASS</v>
      </c>
      <c r="D4" s="21" t="s">
        <v>51</v>
      </c>
    </row>
    <row r="5" spans="1:4" x14ac:dyDescent="0.25">
      <c r="A5" s="13" t="s">
        <v>59</v>
      </c>
      <c r="B5" s="19" t="s">
        <v>60</v>
      </c>
      <c r="C5" s="20" t="str">
        <f>IF(Inputs!$B$9&gt;=2,"PASS","WARN")</f>
        <v>PASS</v>
      </c>
      <c r="D5" s="21" t="s">
        <v>51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61</v>
      </c>
      <c r="B7" s="11" t="s">
        <v>62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63</v>
      </c>
      <c r="B2" s="4"/>
      <c r="C2" s="4"/>
      <c r="D2" s="4"/>
    </row>
    <row r="3" spans="1:4" x14ac:dyDescent="0.25">
      <c r="A3" s="5" t="s">
        <v>51</v>
      </c>
      <c r="B3" s="5" t="s">
        <v>64</v>
      </c>
      <c r="C3" s="5" t="s">
        <v>5</v>
      </c>
      <c r="D3" s="5" t="s">
        <v>5</v>
      </c>
    </row>
    <row r="5" ht="22" customHeight="1" spans="1:4" x14ac:dyDescent="0.25">
      <c r="A5" s="4" t="s">
        <v>65</v>
      </c>
      <c r="B5" s="4"/>
      <c r="C5" s="4"/>
      <c r="D5" s="4"/>
    </row>
    <row r="6" spans="1:4" x14ac:dyDescent="0.25">
      <c r="A6" s="5" t="s">
        <v>66</v>
      </c>
      <c r="B6" s="5" t="s">
        <v>67</v>
      </c>
      <c r="C6" s="5" t="s">
        <v>5</v>
      </c>
      <c r="D6" s="5" t="s">
        <v>5</v>
      </c>
    </row>
    <row r="7" spans="1:4" x14ac:dyDescent="0.25">
      <c r="A7" s="5" t="s">
        <v>68</v>
      </c>
      <c r="B7" s="5" t="s">
        <v>69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70</v>
      </c>
      <c r="B2" s="4"/>
      <c r="C2" s="4"/>
      <c r="D2" s="4"/>
    </row>
    <row r="3" spans="1:4" x14ac:dyDescent="0.25">
      <c r="A3" s="5" t="s">
        <v>71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72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73</v>
      </c>
      <c r="B6" s="4"/>
      <c r="C6" s="4"/>
      <c r="D6" s="4"/>
    </row>
    <row r="7" spans="1:4" x14ac:dyDescent="0.25">
      <c r="A7" s="5" t="s">
        <v>74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75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76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Pile Capacity (Static Method)</dc:title>
  <dc:subject>Structural engineering workbook</dc:subject>
  <dc:description>Estimated ultimate and allowable static capacity of a pile from soil layers.</dc:description>
  <cp:keywords>pile, capacity, static, shaft friction, end bearing, geotech,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