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<sst xmlns="http://schemas.openxmlformats.org/spreadsheetml/2006/main" count="151" uniqueCount="63">
  <si>
    <t>Material Reconciliation</t>
  </si>
  <si>
    <t>Received vs theoretical use with wastage and variance value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</si>
  <si>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</si>
  <si>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</si>
  <si>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</si>
  <si>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</si>
  <si>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</si>
  <si>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</si>
  <si>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</si>
  <si>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</si>
  <si>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</si>
  <si>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</si>
  <si>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</si>
  <si>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</si>
  <si>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</si>
  <si>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</si>
  <si>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</si>
  <si>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</si>
  <si>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Received vs theoretical use with wastage and variance value</t>
  </si>
  <si>
    <t>EngiMetric · https://engimetric.com</t>
  </si>
  <si>
    <t>Master verdict</t>
  </si>
  <si>
    <t>Key inputs</t>
  </si>
  <si>
    <t>Delivered quantity</t>
  </si>
  <si>
    <t>—</t>
  </si>
  <si>
    <t>Theoretical (design) quantity</t>
  </si>
  <si>
    <t>Wastage allowance</t>
  </si>
  <si>
    <t>%</t>
  </si>
  <si>
    <t>Unit price</t>
  </si>
  <si>
    <t>Key outputs</t>
  </si>
  <si>
    <t>Expected usage</t>
  </si>
  <si>
    <t>Variance</t>
  </si>
  <si>
    <t>Variance value</t>
  </si>
  <si>
    <t>Checks at a glance</t>
  </si>
  <si>
    <t>Expected usage positive</t>
  </si>
  <si>
    <t>Version 0.1 · EngiMetric workbook library</t>
  </si>
  <si>
    <t>Inputs — yellow cells: enter your values; source prompts governing choices</t>
  </si>
  <si>
    <t>delivery notes</t>
  </si>
  <si>
    <t>taking-off</t>
  </si>
  <si>
    <t>estimating allowance</t>
  </si>
  <si>
    <t>purchase order</t>
  </si>
  <si>
    <t>Calculations — transparent formulas; [n] is the reference ID (see Reference sheet)</t>
  </si>
  <si>
    <t>Expected usage (theory + waste)</t>
  </si>
  <si>
    <t>[1]</t>
  </si>
  <si>
    <t>Variance (received − expected)</t>
  </si>
  <si>
    <t>Variance vs expected</t>
  </si>
  <si>
    <t>Outputs — final results (formula-driven; never hard-typed)</t>
  </si>
  <si>
    <t>Checks — each row must land PASS (WARN acceptable when documented)</t>
  </si>
  <si>
    <t>Variance within ±10 % of expected</t>
  </si>
  <si>
    <t>|var/exp| ≤ 10 %</t>
  </si>
  <si>
    <t>&gt; 0</t>
  </si>
  <si>
    <t>Overall result</t>
  </si>
  <si>
    <t>PASS when every check passes</t>
  </si>
  <si>
    <t>References</t>
  </si>
  <si>
    <t>Site material-control practice (delivery vs theoretical use)</t>
  </si>
  <si>
    <t>Equations used</t>
  </si>
  <si>
    <t>Reconciliation</t>
  </si>
  <si>
    <t>variance = received − theoretical·(1+waste)</t>
  </si>
  <si>
    <t>Notes &amp; Assumptions</t>
  </si>
  <si>
    <t>1. Thick variance triggers stocktake/measurement audit — the 10 % band is an informative alert, not a contract rule.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</si>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</sst>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0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Checks!$C$6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98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93</v>
      </c>
      <c r="C8" s="11" t="s">
        <v>23</v>
      </c>
      <c r="D8" s="10"/>
    </row>
    <row r="9" spans="1:4" x14ac:dyDescent="0.25">
      <c r="A9" s="11" t="s">
        <v>25</v>
      </c>
      <c r="B9" s="12">
        <f>Inputs!$B$5</f>
        <v>5</v>
      </c>
      <c r="C9" s="11" t="s">
        <v>26</v>
      </c>
      <c r="D9" s="10"/>
    </row>
    <row r="10" spans="1:4" x14ac:dyDescent="0.25">
      <c r="A10" s="11" t="s">
        <v>27</v>
      </c>
      <c r="B10" s="12">
        <f>Inputs!$B$6</f>
        <v>120</v>
      </c>
      <c r="C10" s="11" t="s">
        <v>23</v>
      </c>
      <c r="D10" s="10"/>
    </row>
    <row r="12" ht="22" customHeight="1" spans="1:4" x14ac:dyDescent="0.25">
      <c r="A12" s="4" t="s">
        <v>28</v>
      </c>
      <c r="B12" s="4"/>
      <c r="C12" s="4"/>
      <c r="D12" s="4"/>
    </row>
    <row r="13" spans="1:4" x14ac:dyDescent="0.25">
      <c r="A13" s="11" t="s">
        <v>29</v>
      </c>
      <c r="B13" s="12">
        <f>Outputs!$B$3</f>
        <v>97.65</v>
      </c>
      <c r="C13" s="11" t="s">
        <v>23</v>
      </c>
      <c r="D13" s="10"/>
    </row>
    <row r="14" spans="1:4" x14ac:dyDescent="0.25">
      <c r="A14" s="11" t="s">
        <v>30</v>
      </c>
      <c r="B14" s="12">
        <f>Outputs!$B$4</f>
        <v>0.3499999999999943</v>
      </c>
      <c r="C14" s="11" t="s">
        <v>23</v>
      </c>
      <c r="D14" s="10"/>
    </row>
    <row r="15" spans="1:4" x14ac:dyDescent="0.25">
      <c r="A15" s="11" t="s">
        <v>31</v>
      </c>
      <c r="B15" s="12">
        <f>Outputs!$B$5</f>
        <v>41.99999999999932</v>
      </c>
      <c r="C15" s="11" t="s">
        <v>23</v>
      </c>
      <c r="D15" s="10"/>
    </row>
    <row r="17" ht="22" customHeight="1" spans="1:4" x14ac:dyDescent="0.25">
      <c r="A17" s="4" t="s">
        <v>32</v>
      </c>
      <c r="B17" s="4"/>
      <c r="C17" s="4"/>
      <c r="D17" s="4"/>
    </row>
    <row r="18" spans="1:4" x14ac:dyDescent="0.25">
      <c r="A18" s="11" t="s">
        <v>33</v>
      </c>
      <c r="B18" s="12" t="str">
        <f>Checks!$C$3</f>
        <v>PASS</v>
      </c>
      <c r="C18" s="11" t="s">
        <v>5</v>
      </c>
      <c r="D18" s="10"/>
    </row>
    <row r="20" spans="1:3" x14ac:dyDescent="0.25">
      <c r="A20" s="6" t="s">
        <v>34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35</v>
      </c>
      <c r="B2" s="4"/>
      <c r="C2" s="4"/>
      <c r="D2" s="4"/>
    </row>
    <row r="3" spans="1:4" x14ac:dyDescent="0.25">
      <c r="A3" s="13" t="s">
        <v>22</v>
      </c>
      <c r="B3" s="14">
        <v>98</v>
      </c>
      <c r="C3" s="15" t="s">
        <v>23</v>
      </c>
      <c r="D3" s="16" t="s">
        <v>36</v>
      </c>
    </row>
    <row r="4" spans="1:4" x14ac:dyDescent="0.25">
      <c r="A4" s="13" t="s">
        <v>24</v>
      </c>
      <c r="B4" s="14">
        <v>93</v>
      </c>
      <c r="C4" s="15" t="s">
        <v>23</v>
      </c>
      <c r="D4" s="16" t="s">
        <v>37</v>
      </c>
    </row>
    <row r="5" spans="1:4" x14ac:dyDescent="0.25">
      <c r="A5" s="13" t="s">
        <v>25</v>
      </c>
      <c r="B5" s="14">
        <v>5</v>
      </c>
      <c r="C5" s="15" t="s">
        <v>26</v>
      </c>
      <c r="D5" s="16" t="s">
        <v>38</v>
      </c>
    </row>
    <row r="6" spans="1:4" x14ac:dyDescent="0.25">
      <c r="A6" s="13" t="s">
        <v>27</v>
      </c>
      <c r="B6" s="14">
        <v>120</v>
      </c>
      <c r="C6" s="15" t="s">
        <v>23</v>
      </c>
      <c r="D6" s="16" t="s">
        <v>39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40</v>
      </c>
      <c r="B2" s="4"/>
      <c r="C2" s="4"/>
      <c r="D2" s="4"/>
    </row>
    <row r="3" spans="1:4" x14ac:dyDescent="0.25">
      <c r="A3" s="11" t="s">
        <v>41</v>
      </c>
      <c r="B3" s="17">
        <f>Inputs!$B$4*(1+Inputs!$B$5/100)</f>
        <v>97.65</v>
      </c>
      <c r="C3" s="11" t="s">
        <v>23</v>
      </c>
      <c r="D3" s="16" t="s">
        <v>42</v>
      </c>
    </row>
    <row r="4" spans="1:4" x14ac:dyDescent="0.25">
      <c r="A4" s="11" t="s">
        <v>43</v>
      </c>
      <c r="B4" s="17">
        <f>Inputs!$B$3-Calculations!$B$3</f>
        <v>0.3499999999999943</v>
      </c>
      <c r="C4" s="11" t="s">
        <v>23</v>
      </c>
      <c r="D4" s="16" t="s">
        <v>42</v>
      </c>
    </row>
    <row r="5" spans="1:4" x14ac:dyDescent="0.25">
      <c r="A5" s="11" t="s">
        <v>31</v>
      </c>
      <c r="B5" s="17">
        <f>Calculations!$B$4*Inputs!$B$6</f>
        <v>41.99999999999932</v>
      </c>
      <c r="C5" s="11" t="s">
        <v>23</v>
      </c>
      <c r="D5" s="16" t="s">
        <v>42</v>
      </c>
    </row>
    <row r="6" spans="1:4" x14ac:dyDescent="0.25">
      <c r="A6" s="11" t="s">
        <v>44</v>
      </c>
      <c r="B6" s="17">
        <f>Calculations!$B$4/Calculations!$B$3*100</f>
        <v>0.3584229390680945</v>
      </c>
      <c r="C6" s="11" t="s">
        <v>26</v>
      </c>
      <c r="D6" s="16" t="s">
        <v>42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5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45</v>
      </c>
      <c r="B2" s="4"/>
      <c r="C2" s="4"/>
      <c r="D2" s="4"/>
    </row>
    <row r="3" spans="1:4" x14ac:dyDescent="0.25">
      <c r="A3" s="8" t="s">
        <v>29</v>
      </c>
      <c r="B3" s="18">
        <f>Calculations!$B$3</f>
        <v>97.65</v>
      </c>
      <c r="C3" s="11" t="s">
        <v>23</v>
      </c>
      <c r="D3" s="16" t="s">
        <v>42</v>
      </c>
    </row>
    <row r="4" spans="1:4" x14ac:dyDescent="0.25">
      <c r="A4" s="8" t="s">
        <v>30</v>
      </c>
      <c r="B4" s="18">
        <f>Calculations!$B$4</f>
        <v>0.3499999999999943</v>
      </c>
      <c r="C4" s="11" t="s">
        <v>23</v>
      </c>
      <c r="D4" s="16" t="s">
        <v>42</v>
      </c>
    </row>
    <row r="5" spans="1:4" x14ac:dyDescent="0.25">
      <c r="A5" s="8" t="s">
        <v>31</v>
      </c>
      <c r="B5" s="18">
        <f>Calculations!$B$5</f>
        <v>41.99999999999932</v>
      </c>
      <c r="C5" s="11" t="s">
        <v>23</v>
      </c>
      <c r="D5" s="16" t="s">
        <v>42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46</v>
      </c>
      <c r="B2" s="4"/>
      <c r="C2" s="4"/>
      <c r="D2" s="4"/>
    </row>
    <row r="3" spans="1:4" x14ac:dyDescent="0.25">
      <c r="A3" s="13" t="s">
        <v>47</v>
      </c>
      <c r="B3" s="19" t="s">
        <v>48</v>
      </c>
      <c r="C3" s="20" t="str">
        <f>IF(ABS(Calculations!$B$6)&lt;=10,"PASS","WARN")</f>
        <v>PASS</v>
      </c>
      <c r="D3" s="21" t="s">
        <v>42</v>
      </c>
    </row>
    <row r="4" spans="1:4" x14ac:dyDescent="0.25">
      <c r="A4" s="13" t="s">
        <v>33</v>
      </c>
      <c r="B4" s="19" t="s">
        <v>49</v>
      </c>
      <c r="C4" s="20" t="str">
        <f>IF(Calculations!$B$3&gt;0,"PASS","FAIL")</f>
        <v>PASS</v>
      </c>
      <c r="D4" s="21" t="s">
        <v>42</v>
      </c>
    </row>
    <row r="5" ht="22" customHeight="1" spans="1:4" x14ac:dyDescent="0.25">
      <c r="A5" s="4" t="s">
        <v>20</v>
      </c>
      <c r="B5" s="4"/>
      <c r="C5" s="4"/>
      <c r="D5" s="4"/>
    </row>
    <row r="6" spans="1:4" x14ac:dyDescent="0.25">
      <c r="A6" s="22" t="s">
        <v>50</v>
      </c>
      <c r="B6" s="11" t="s">
        <v>51</v>
      </c>
      <c r="C6" s="23" t="str">
        <f>IF(OR($C$3="FAIL",$C$4="FAIL"),"FAIL",IF(OR($C$3="WARN",$C$4="WARN"),"WARN","PASS"))</f>
        <v>PASS</v>
      </c>
      <c r="D6" s="10"/>
    </row>
  </sheetData>
  <mergeCells count="2">
    <mergeCell ref="A2:D2"/>
    <mergeCell ref="A5:D5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52</v>
      </c>
      <c r="B2" s="4"/>
      <c r="C2" s="4"/>
      <c r="D2" s="4"/>
    </row>
    <row r="3" spans="1:4" x14ac:dyDescent="0.25">
      <c r="A3" s="5" t="s">
        <v>42</v>
      </c>
      <c r="B3" s="5" t="s">
        <v>53</v>
      </c>
      <c r="C3" s="5" t="s">
        <v>5</v>
      </c>
      <c r="D3" s="5" t="s">
        <v>5</v>
      </c>
    </row>
    <row r="5" ht="22" customHeight="1" spans="1:4" x14ac:dyDescent="0.25">
      <c r="A5" s="4" t="s">
        <v>54</v>
      </c>
      <c r="B5" s="4"/>
      <c r="C5" s="4"/>
      <c r="D5" s="4"/>
    </row>
    <row r="6" spans="1:4" x14ac:dyDescent="0.25">
      <c r="A6" s="5" t="s">
        <v>55</v>
      </c>
      <c r="B6" s="5" t="s">
        <v>56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8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57</v>
      </c>
      <c r="B2" s="4"/>
      <c r="C2" s="4"/>
      <c r="D2" s="4"/>
    </row>
    <row r="3" spans="1:4" x14ac:dyDescent="0.25">
      <c r="A3" s="5" t="s">
        <v>58</v>
      </c>
      <c r="B3" s="5" t="s">
        <v>5</v>
      </c>
      <c r="C3" s="5" t="s">
        <v>5</v>
      </c>
      <c r="D3" s="5" t="s">
        <v>5</v>
      </c>
    </row>
    <row r="5" ht="22" customHeight="1" spans="1:4" x14ac:dyDescent="0.25">
      <c r="A5" s="4" t="s">
        <v>59</v>
      </c>
      <c r="B5" s="4"/>
      <c r="C5" s="4"/>
      <c r="D5" s="4"/>
    </row>
    <row r="6" spans="1:4" x14ac:dyDescent="0.25">
      <c r="A6" s="5" t="s">
        <v>60</v>
      </c>
      <c r="B6" s="5" t="s">
        <v>5</v>
      </c>
      <c r="C6" s="5" t="s">
        <v>5</v>
      </c>
      <c r="D6" s="5" t="s">
        <v>5</v>
      </c>
    </row>
    <row r="7" spans="1:4" x14ac:dyDescent="0.25">
      <c r="A7" s="5" t="s">
        <v>61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62</v>
      </c>
      <c r="B8" s="5" t="s">
        <v>5</v>
      </c>
      <c r="C8" s="5" t="s">
        <v>5</v>
      </c>
      <c r="D8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Material Reconciliation</dc:title>
  <dc:subject>Project engineering workbook</dc:subject>
  <dc:description>Compare received vs theoretical use, with wastage and variance value.</dc:description>
  <cp:keywords>material, reconciliation, wastage, variance, received,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