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<sst xmlns="http://schemas.openxmlformats.org/spreadsheetml/2006/main" count="192" uniqueCount="82">
  <si>
    <t>Masonry &amp; Blockwork Quantity</t>
  </si>
  <si>
    <t>Block count, mortar volume and cement/sand from block and joint dimensions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</si>
  <si>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</si>
  <si>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</si>
  <si>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</si>
  <si>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</si>
  <si>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</si>
  <si>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</si>
  <si>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</si>
  <si>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</si>
  <si>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</si>
  <si>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</si>
  <si>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</si>
  <si>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</si>
  <si>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</si>
  <si>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</si>
  <si>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</si>
  <si>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</si>
  <si>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Block count, mortar volume and cement/sand from block and joint dimensions</t>
  </si>
  <si>
    <t>EngiMetric · https://engimetric.com</t>
  </si>
  <si>
    <t>Master verdict</t>
  </si>
  <si>
    <t>Key inputs</t>
  </si>
  <si>
    <t>Wall length</t>
  </si>
  <si>
    <t>m</t>
  </si>
  <si>
    <t>Wall height</t>
  </si>
  <si>
    <t>Block length</t>
  </si>
  <si>
    <t>mm</t>
  </si>
  <si>
    <t>Block height</t>
  </si>
  <si>
    <t>Mortar mix (1 : n, cement : sand)</t>
  </si>
  <si>
    <t>—</t>
  </si>
  <si>
    <t>Key outputs</t>
  </si>
  <si>
    <t>Blocks required</t>
  </si>
  <si>
    <t>nos</t>
  </si>
  <si>
    <t>Mortar volume</t>
  </si>
  <si>
    <t>m³</t>
  </si>
  <si>
    <t>Cement (bulk volume)</t>
  </si>
  <si>
    <t>Checks at a glance</t>
  </si>
  <si>
    <t>Dimensions positive</t>
  </si>
  <si>
    <t>Openings within gross area</t>
  </si>
  <si>
    <t>Version 0.1 · EngiMetric workbook library</t>
  </si>
  <si>
    <t>Inputs — yellow cells: enter your values; source prompts governing choices</t>
  </si>
  <si>
    <t>layout</t>
  </si>
  <si>
    <t>drawings</t>
  </si>
  <si>
    <t>Openings area</t>
  </si>
  <si>
    <t>m²</t>
  </si>
  <si>
    <t>doors/windows</t>
  </si>
  <si>
    <t>unit catalogue</t>
  </si>
  <si>
    <t>Block width</t>
  </si>
  <si>
    <t>Joint thickness</t>
  </si>
  <si>
    <t>specification</t>
  </si>
  <si>
    <t>Calculations — transparent formulas; [n] is the reference ID (see Reference sheet)</t>
  </si>
  <si>
    <t>Gross wall area</t>
  </si>
  <si>
    <t>[1]</t>
  </si>
  <si>
    <t>Net wall area</t>
  </si>
  <si>
    <t>Blocks per m² (incl. joint)</t>
  </si>
  <si>
    <t>nos/m²</t>
  </si>
  <si>
    <t>Wall volume</t>
  </si>
  <si>
    <t>Block volume</t>
  </si>
  <si>
    <t>Cement volume (by mix)</t>
  </si>
  <si>
    <t>Sand volume (by mix)</t>
  </si>
  <si>
    <t>Outputs — final results (formula-driven; never hard-typed)</t>
  </si>
  <si>
    <t>Sand (bulk volume)</t>
  </si>
  <si>
    <t>Checks — each row must land PASS (WARN acceptable when documented)</t>
  </si>
  <si>
    <t>&gt; 0</t>
  </si>
  <si>
    <t>open ≤ gross</t>
  </si>
  <si>
    <t>Mortar mix sensible</t>
  </si>
  <si>
    <t>1–8</t>
  </si>
  <si>
    <t>Overall result</t>
  </si>
  <si>
    <t>PASS when every check passes</t>
  </si>
  <si>
    <t>References</t>
  </si>
  <si>
    <t>EngiMetric masonry engine (calculateMasonryQuantity); block-unit geometry</t>
  </si>
  <si>
    <t>Equations used</t>
  </si>
  <si>
    <t>Blocks per m²</t>
  </si>
  <si>
    <t>n = 1/((bl+jt)(bh+jt)) in m</t>
  </si>
  <si>
    <t>Mortar</t>
  </si>
  <si>
    <t>Vmortar = Vwall − Vblocks;  cement:sand = 1:mix by volume</t>
  </si>
  <si>
    <t>Notes &amp; Assumptions</t>
  </si>
  <si>
    <t>1. Bulk-volume cement/sand assumes no bond/water swelling; order weights from measured mortar densities.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</si>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</sst>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2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12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3</v>
      </c>
      <c r="C8" s="11" t="s">
        <v>23</v>
      </c>
      <c r="D8" s="10"/>
    </row>
    <row r="9" spans="1:4" x14ac:dyDescent="0.25">
      <c r="A9" s="11" t="s">
        <v>25</v>
      </c>
      <c r="B9" s="12">
        <f>Inputs!$B$6</f>
        <v>400</v>
      </c>
      <c r="C9" s="11" t="s">
        <v>26</v>
      </c>
      <c r="D9" s="10"/>
    </row>
    <row r="10" spans="1:4" x14ac:dyDescent="0.25">
      <c r="A10" s="11" t="s">
        <v>27</v>
      </c>
      <c r="B10" s="12">
        <f>Inputs!$B$7</f>
        <v>200</v>
      </c>
      <c r="C10" s="11" t="s">
        <v>26</v>
      </c>
      <c r="D10" s="10"/>
    </row>
    <row r="11" spans="1:4" x14ac:dyDescent="0.25">
      <c r="A11" s="11" t="s">
        <v>28</v>
      </c>
      <c r="B11" s="12">
        <f>Inputs!$B$10</f>
        <v>4</v>
      </c>
      <c r="C11" s="11" t="s">
        <v>29</v>
      </c>
      <c r="D11" s="10"/>
    </row>
    <row r="13" ht="22" customHeight="1" spans="1:4" x14ac:dyDescent="0.25">
      <c r="A13" s="4" t="s">
        <v>30</v>
      </c>
      <c r="B13" s="4"/>
      <c r="C13" s="4"/>
      <c r="D13" s="4"/>
    </row>
    <row r="14" spans="1:4" x14ac:dyDescent="0.25">
      <c r="A14" s="11" t="s">
        <v>31</v>
      </c>
      <c r="B14" s="12">
        <f>Outputs!$B$3</f>
        <v>384</v>
      </c>
      <c r="C14" s="11" t="s">
        <v>32</v>
      </c>
      <c r="D14" s="10"/>
    </row>
    <row r="15" spans="1:4" x14ac:dyDescent="0.25">
      <c r="A15" s="11" t="s">
        <v>33</v>
      </c>
      <c r="B15" s="12">
        <f>Outputs!$B$4</f>
        <v>0.4559999999999995</v>
      </c>
      <c r="C15" s="11" t="s">
        <v>34</v>
      </c>
      <c r="D15" s="10"/>
    </row>
    <row r="16" spans="1:4" x14ac:dyDescent="0.25">
      <c r="A16" s="11" t="s">
        <v>35</v>
      </c>
      <c r="B16" s="12">
        <f>Outputs!$B$5</f>
        <v>0.0911999999999999</v>
      </c>
      <c r="C16" s="11" t="s">
        <v>34</v>
      </c>
      <c r="D16" s="10"/>
    </row>
    <row r="18" ht="22" customHeight="1" spans="1:4" x14ac:dyDescent="0.25">
      <c r="A18" s="4" t="s">
        <v>36</v>
      </c>
      <c r="B18" s="4"/>
      <c r="C18" s="4"/>
      <c r="D18" s="4"/>
    </row>
    <row r="19" spans="1:4" x14ac:dyDescent="0.25">
      <c r="A19" s="11" t="s">
        <v>37</v>
      </c>
      <c r="B19" s="12" t="str">
        <f>Checks!$C$3</f>
        <v>PASS</v>
      </c>
      <c r="C19" s="11" t="s">
        <v>5</v>
      </c>
      <c r="D19" s="10"/>
    </row>
    <row r="20" spans="1:4" x14ac:dyDescent="0.25">
      <c r="A20" s="11" t="s">
        <v>38</v>
      </c>
      <c r="B20" s="12" t="str">
        <f>Checks!$C$4</f>
        <v>PASS</v>
      </c>
      <c r="C20" s="11" t="s">
        <v>5</v>
      </c>
      <c r="D20" s="10"/>
    </row>
    <row r="22" spans="1:3" x14ac:dyDescent="0.25">
      <c r="A22" s="6" t="s">
        <v>39</v>
      </c>
    </row>
  </sheetData>
  <mergeCells count="3">
    <mergeCell ref="A6:D6"/>
    <mergeCell ref="A13:D13"/>
    <mergeCell ref="A18:D18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0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40</v>
      </c>
      <c r="B2" s="4"/>
      <c r="C2" s="4"/>
      <c r="D2" s="4"/>
    </row>
    <row r="3" spans="1:4" x14ac:dyDescent="0.25">
      <c r="A3" s="13" t="s">
        <v>22</v>
      </c>
      <c r="B3" s="14">
        <v>12</v>
      </c>
      <c r="C3" s="15" t="s">
        <v>23</v>
      </c>
      <c r="D3" s="16" t="s">
        <v>41</v>
      </c>
    </row>
    <row r="4" spans="1:4" x14ac:dyDescent="0.25">
      <c r="A4" s="13" t="s">
        <v>24</v>
      </c>
      <c r="B4" s="14">
        <v>3</v>
      </c>
      <c r="C4" s="15" t="s">
        <v>23</v>
      </c>
      <c r="D4" s="16" t="s">
        <v>42</v>
      </c>
    </row>
    <row r="5" spans="1:4" x14ac:dyDescent="0.25">
      <c r="A5" s="13" t="s">
        <v>43</v>
      </c>
      <c r="B5" s="14">
        <v>3</v>
      </c>
      <c r="C5" s="15" t="s">
        <v>44</v>
      </c>
      <c r="D5" s="16" t="s">
        <v>45</v>
      </c>
    </row>
    <row r="6" spans="1:4" x14ac:dyDescent="0.25">
      <c r="A6" s="13" t="s">
        <v>25</v>
      </c>
      <c r="B6" s="14">
        <v>400</v>
      </c>
      <c r="C6" s="15" t="s">
        <v>26</v>
      </c>
      <c r="D6" s="16" t="s">
        <v>46</v>
      </c>
    </row>
    <row r="7" spans="1:4" x14ac:dyDescent="0.25">
      <c r="A7" s="13" t="s">
        <v>27</v>
      </c>
      <c r="B7" s="14">
        <v>200</v>
      </c>
      <c r="C7" s="15" t="s">
        <v>26</v>
      </c>
      <c r="D7" s="16" t="s">
        <v>46</v>
      </c>
    </row>
    <row r="8" spans="1:4" x14ac:dyDescent="0.25">
      <c r="A8" s="13" t="s">
        <v>47</v>
      </c>
      <c r="B8" s="14">
        <v>200</v>
      </c>
      <c r="C8" s="15" t="s">
        <v>26</v>
      </c>
      <c r="D8" s="16" t="s">
        <v>46</v>
      </c>
    </row>
    <row r="9" spans="1:4" x14ac:dyDescent="0.25">
      <c r="A9" s="13" t="s">
        <v>48</v>
      </c>
      <c r="B9" s="14">
        <v>10</v>
      </c>
      <c r="C9" s="15" t="s">
        <v>26</v>
      </c>
      <c r="D9" s="16" t="s">
        <v>49</v>
      </c>
    </row>
    <row r="10" spans="1:4" x14ac:dyDescent="0.25">
      <c r="A10" s="13" t="s">
        <v>28</v>
      </c>
      <c r="B10" s="14">
        <v>4</v>
      </c>
      <c r="C10" s="15" t="s">
        <v>29</v>
      </c>
      <c r="D10" s="16" t="s">
        <v>49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1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50</v>
      </c>
      <c r="B2" s="4"/>
      <c r="C2" s="4"/>
      <c r="D2" s="4"/>
    </row>
    <row r="3" spans="1:4" x14ac:dyDescent="0.25">
      <c r="A3" s="11" t="s">
        <v>51</v>
      </c>
      <c r="B3" s="17">
        <f>Inputs!$B$3*Inputs!$B$4</f>
        <v>36</v>
      </c>
      <c r="C3" s="11" t="s">
        <v>44</v>
      </c>
      <c r="D3" s="16" t="s">
        <v>52</v>
      </c>
    </row>
    <row r="4" spans="1:4" x14ac:dyDescent="0.25">
      <c r="A4" s="11" t="s">
        <v>53</v>
      </c>
      <c r="B4" s="17">
        <f>Calculations!$B$3-Inputs!$B$5</f>
        <v>33</v>
      </c>
      <c r="C4" s="11" t="s">
        <v>44</v>
      </c>
      <c r="D4" s="16" t="s">
        <v>52</v>
      </c>
    </row>
    <row r="5" spans="1:4" x14ac:dyDescent="0.25">
      <c r="A5" s="11" t="s">
        <v>54</v>
      </c>
      <c r="B5" s="17">
        <f>1/((Inputs!$B$6+Inputs!$B$9)/1000*(Inputs!$B$7+Inputs!$B$9)/1000)</f>
        <v>11.614401858304298</v>
      </c>
      <c r="C5" s="11" t="s">
        <v>55</v>
      </c>
      <c r="D5" s="16" t="s">
        <v>52</v>
      </c>
    </row>
    <row r="6" spans="1:4" x14ac:dyDescent="0.25">
      <c r="A6" s="11" t="s">
        <v>31</v>
      </c>
      <c r="B6" s="17">
        <f>ROUNDUP(Calculations!$B$4*Calculations!$B$5,0)</f>
        <v>384</v>
      </c>
      <c r="C6" s="11" t="s">
        <v>32</v>
      </c>
      <c r="D6" s="16" t="s">
        <v>52</v>
      </c>
    </row>
    <row r="7" spans="1:4" x14ac:dyDescent="0.25">
      <c r="A7" s="11" t="s">
        <v>56</v>
      </c>
      <c r="B7" s="17">
        <f>Calculations!$B$4*Inputs!$B$8/1000</f>
        <v>6.6</v>
      </c>
      <c r="C7" s="11" t="s">
        <v>34</v>
      </c>
      <c r="D7" s="16" t="s">
        <v>52</v>
      </c>
    </row>
    <row r="8" spans="1:4" x14ac:dyDescent="0.25">
      <c r="A8" s="11" t="s">
        <v>57</v>
      </c>
      <c r="B8" s="17">
        <f>Calculations!$B$6*Inputs!$B$6/1000*Inputs!$B$7/1000*Inputs!$B$8/1000</f>
        <v>6.144</v>
      </c>
      <c r="C8" s="11" t="s">
        <v>34</v>
      </c>
      <c r="D8" s="16" t="s">
        <v>52</v>
      </c>
    </row>
    <row r="9" spans="1:4" x14ac:dyDescent="0.25">
      <c r="A9" s="11" t="s">
        <v>33</v>
      </c>
      <c r="B9" s="17">
        <f>Calculations!$B$7-Calculations!$B$8</f>
        <v>0.4559999999999995</v>
      </c>
      <c r="C9" s="11" t="s">
        <v>34</v>
      </c>
      <c r="D9" s="16" t="s">
        <v>52</v>
      </c>
    </row>
    <row r="10" spans="1:4" x14ac:dyDescent="0.25">
      <c r="A10" s="11" t="s">
        <v>58</v>
      </c>
      <c r="B10" s="17">
        <f>Calculations!$B$9*1/(1+Inputs!$B$10)</f>
        <v>0.0911999999999999</v>
      </c>
      <c r="C10" s="11" t="s">
        <v>34</v>
      </c>
      <c r="D10" s="16" t="s">
        <v>52</v>
      </c>
    </row>
    <row r="11" spans="1:4" x14ac:dyDescent="0.25">
      <c r="A11" s="11" t="s">
        <v>59</v>
      </c>
      <c r="B11" s="17">
        <f>Calculations!$B$9*Inputs!$B$10/(1+Inputs!$B$10)</f>
        <v>0.3647999999999996</v>
      </c>
      <c r="C11" s="11" t="s">
        <v>34</v>
      </c>
      <c r="D11" s="16" t="s">
        <v>52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60</v>
      </c>
      <c r="B2" s="4"/>
      <c r="C2" s="4"/>
      <c r="D2" s="4"/>
    </row>
    <row r="3" spans="1:4" x14ac:dyDescent="0.25">
      <c r="A3" s="8" t="s">
        <v>31</v>
      </c>
      <c r="B3" s="18">
        <f>Calculations!$B$6</f>
        <v>384</v>
      </c>
      <c r="C3" s="11" t="s">
        <v>32</v>
      </c>
      <c r="D3" s="16" t="s">
        <v>52</v>
      </c>
    </row>
    <row r="4" spans="1:4" x14ac:dyDescent="0.25">
      <c r="A4" s="8" t="s">
        <v>33</v>
      </c>
      <c r="B4" s="18">
        <f>Calculations!$B$9</f>
        <v>0.4559999999999995</v>
      </c>
      <c r="C4" s="11" t="s">
        <v>34</v>
      </c>
      <c r="D4" s="16" t="s">
        <v>52</v>
      </c>
    </row>
    <row r="5" spans="1:4" x14ac:dyDescent="0.25">
      <c r="A5" s="8" t="s">
        <v>35</v>
      </c>
      <c r="B5" s="18">
        <f>Calculations!$B$10</f>
        <v>0.0911999999999999</v>
      </c>
      <c r="C5" s="11" t="s">
        <v>34</v>
      </c>
      <c r="D5" s="16" t="s">
        <v>52</v>
      </c>
    </row>
    <row r="6" spans="1:4" x14ac:dyDescent="0.25">
      <c r="A6" s="8" t="s">
        <v>61</v>
      </c>
      <c r="B6" s="18">
        <f>Calculations!$B$11</f>
        <v>0.3647999999999996</v>
      </c>
      <c r="C6" s="11" t="s">
        <v>34</v>
      </c>
      <c r="D6" s="16" t="s">
        <v>52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62</v>
      </c>
      <c r="B2" s="4"/>
      <c r="C2" s="4"/>
      <c r="D2" s="4"/>
    </row>
    <row r="3" spans="1:4" x14ac:dyDescent="0.25">
      <c r="A3" s="13" t="s">
        <v>37</v>
      </c>
      <c r="B3" s="19" t="s">
        <v>63</v>
      </c>
      <c r="C3" s="20" t="str">
        <f>IF(AND(Inputs!$B$3&gt;0,Inputs!$B$4&gt;0,Inputs!$B$8&gt;0),"PASS","FAIL")</f>
        <v>PASS</v>
      </c>
      <c r="D3" s="21" t="s">
        <v>52</v>
      </c>
    </row>
    <row r="4" spans="1:4" x14ac:dyDescent="0.25">
      <c r="A4" s="13" t="s">
        <v>38</v>
      </c>
      <c r="B4" s="19" t="s">
        <v>64</v>
      </c>
      <c r="C4" s="20" t="str">
        <f>IF(Inputs!$B$5&lt;=Calculations!$B$3,"PASS","WARN")</f>
        <v>PASS</v>
      </c>
      <c r="D4" s="21" t="s">
        <v>52</v>
      </c>
    </row>
    <row r="5" spans="1:4" x14ac:dyDescent="0.25">
      <c r="A5" s="13" t="s">
        <v>65</v>
      </c>
      <c r="B5" s="19" t="s">
        <v>66</v>
      </c>
      <c r="C5" s="20" t="str">
        <f>IF(AND(Inputs!$B$10&gt;=1,Inputs!$B$10&lt;=8),"PASS","WARN")</f>
        <v>PASS</v>
      </c>
      <c r="D5" s="21" t="s">
        <v>52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67</v>
      </c>
      <c r="B7" s="11" t="s">
        <v>68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69</v>
      </c>
      <c r="B2" s="4"/>
      <c r="C2" s="4"/>
      <c r="D2" s="4"/>
    </row>
    <row r="3" spans="1:4" x14ac:dyDescent="0.25">
      <c r="A3" s="5" t="s">
        <v>52</v>
      </c>
      <c r="B3" s="5" t="s">
        <v>70</v>
      </c>
      <c r="C3" s="5" t="s">
        <v>5</v>
      </c>
      <c r="D3" s="5" t="s">
        <v>5</v>
      </c>
    </row>
    <row r="5" ht="22" customHeight="1" spans="1:4" x14ac:dyDescent="0.25">
      <c r="A5" s="4" t="s">
        <v>71</v>
      </c>
      <c r="B5" s="4"/>
      <c r="C5" s="4"/>
      <c r="D5" s="4"/>
    </row>
    <row r="6" spans="1:4" x14ac:dyDescent="0.25">
      <c r="A6" s="5" t="s">
        <v>72</v>
      </c>
      <c r="B6" s="5" t="s">
        <v>73</v>
      </c>
      <c r="C6" s="5" t="s">
        <v>5</v>
      </c>
      <c r="D6" s="5" t="s">
        <v>5</v>
      </c>
    </row>
    <row r="7" spans="1:4" x14ac:dyDescent="0.25">
      <c r="A7" s="5" t="s">
        <v>74</v>
      </c>
      <c r="B7" s="5" t="s">
        <v>75</v>
      </c>
      <c r="C7" s="5" t="s">
        <v>5</v>
      </c>
      <c r="D7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76</v>
      </c>
      <c r="B2" s="4"/>
      <c r="C2" s="4"/>
      <c r="D2" s="4"/>
    </row>
    <row r="3" spans="1:4" x14ac:dyDescent="0.25">
      <c r="A3" s="5" t="s">
        <v>77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78</v>
      </c>
      <c r="B5" s="4"/>
      <c r="C5" s="4"/>
      <c r="D5" s="4"/>
    </row>
    <row r="6" spans="1:4" x14ac:dyDescent="0.25">
      <c r="A6" s="5" t="s">
        <v>79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80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81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Masonry &amp; Blockwork Quantity</dc:title>
  <dc:subject>Construction engineering workbook</dc:subject>
  <dc:description>Blocks per mآ², mortar volume and cement/sand for masonry walls.</dc:description>
  <cp:keywords>masonry, blockwork, mortar, cement, sand, quantity,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