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<sst xmlns="http://schemas.openxmlformats.org/spreadsheetml/2006/main" count="167" uniqueCount="73">
  <si>
    <t>Lighting Design (Lumen Method)</t>
  </si>
  <si>
    <t>Luminaire count and spacing by the lumen method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</si>
  <si>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</si>
  <si>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</si>
  <si>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</si>
  <si>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</si>
  <si>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</si>
  <si>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</si>
  <si>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</si>
  <si>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</si>
  <si>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</si>
  <si>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</si>
  <si>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</si>
  <si>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</si>
  <si>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</si>
  <si>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</si>
  <si>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</si>
  <si>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</si>
  <si>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Luminaire count and spacing by the lumen method</t>
  </si>
  <si>
    <t>EngiMetric · https://engimetric.com</t>
  </si>
  <si>
    <t>Master verdict</t>
  </si>
  <si>
    <t>Key inputs</t>
  </si>
  <si>
    <t>Room area</t>
  </si>
  <si>
    <t>m²</t>
  </si>
  <si>
    <t>Target illuminance</t>
  </si>
  <si>
    <t>lux</t>
  </si>
  <si>
    <t>Lumens per luminaire</t>
  </si>
  <si>
    <t>lm</t>
  </si>
  <si>
    <t>Utilisation factor</t>
  </si>
  <si>
    <t>—</t>
  </si>
  <si>
    <t>Light loss factor</t>
  </si>
  <si>
    <t>Key outputs</t>
  </si>
  <si>
    <t>Luminaire count</t>
  </si>
  <si>
    <t>nos</t>
  </si>
  <si>
    <t>Installed illuminance</t>
  </si>
  <si>
    <t>Approx. grid spacing</t>
  </si>
  <si>
    <t>m</t>
  </si>
  <si>
    <t>Checks at a glance</t>
  </si>
  <si>
    <t>Lumens per luminaire positive</t>
  </si>
  <si>
    <t>Utilisation factor within range</t>
  </si>
  <si>
    <t>Version 0.1 · EngiMetric workbook library</t>
  </si>
  <si>
    <t>Inputs — yellow cells: enter your values; source prompts governing choices</t>
  </si>
  <si>
    <t>space</t>
  </si>
  <si>
    <t>task level (user)</t>
  </si>
  <si>
    <t>luminaire data</t>
  </si>
  <si>
    <t>layout/reflectances (user)</t>
  </si>
  <si>
    <t>maintenance/surface-LDD (user)</t>
  </si>
  <si>
    <t>Room length</t>
  </si>
  <si>
    <t>Room width</t>
  </si>
  <si>
    <t>Calculations — transparent formulas; [n] is the reference ID (see Reference sheet)</t>
  </si>
  <si>
    <t>[1] — N = E·A/(F·UF·LLF)</t>
  </si>
  <si>
    <t>[1]</t>
  </si>
  <si>
    <t>Area per luminaire</t>
  </si>
  <si>
    <t>Equivalent spacing (square grid)</t>
  </si>
  <si>
    <t>Outputs — final results (formula-driven; never hard-typed)</t>
  </si>
  <si>
    <t>Checks — each row must land PASS (WARN acceptable when documented)</t>
  </si>
  <si>
    <t>&gt; 0</t>
  </si>
  <si>
    <t>0.2–1</t>
  </si>
  <si>
    <t>Light loss factor within range</t>
  </si>
  <si>
    <t>0.5–1</t>
  </si>
  <si>
    <t>Overall result</t>
  </si>
  <si>
    <t>PASS when every check passes</t>
  </si>
  <si>
    <t>References</t>
  </si>
  <si>
    <t>Lumen method (CIBSE/IES lighting guides, universal)</t>
  </si>
  <si>
    <t>Equations used</t>
  </si>
  <si>
    <t>Lumen method</t>
  </si>
  <si>
    <t>N = E·A/(F·UF·LLF)</t>
  </si>
  <si>
    <t>Notes &amp; Assumptions</t>
  </si>
  <si>
    <t>1. Spacing is a square-grid approximation; lumens, UF and LLF come from photometric data — enter them.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</si>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</sst>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2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120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300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13500</v>
      </c>
      <c r="C9" s="11" t="s">
        <v>27</v>
      </c>
      <c r="D9" s="10"/>
    </row>
    <row r="10" spans="1:4" x14ac:dyDescent="0.25">
      <c r="A10" s="11" t="s">
        <v>28</v>
      </c>
      <c r="B10" s="12">
        <f>Inputs!$B$6</f>
        <v>0.7</v>
      </c>
      <c r="C10" s="11" t="s">
        <v>29</v>
      </c>
      <c r="D10" s="10"/>
    </row>
    <row r="11" spans="1:4" x14ac:dyDescent="0.25">
      <c r="A11" s="11" t="s">
        <v>30</v>
      </c>
      <c r="B11" s="12">
        <f>Inputs!$B$7</f>
        <v>0.8</v>
      </c>
      <c r="C11" s="11" t="s">
        <v>29</v>
      </c>
      <c r="D11" s="10"/>
    </row>
    <row r="13" ht="22" customHeight="1" spans="1:4" x14ac:dyDescent="0.25">
      <c r="A13" s="4" t="s">
        <v>31</v>
      </c>
      <c r="B13" s="4"/>
      <c r="C13" s="4"/>
      <c r="D13" s="4"/>
    </row>
    <row r="14" spans="1:4" x14ac:dyDescent="0.25">
      <c r="A14" s="11" t="s">
        <v>32</v>
      </c>
      <c r="B14" s="12">
        <f>Outputs!$B$3</f>
        <v>5</v>
      </c>
      <c r="C14" s="11" t="s">
        <v>33</v>
      </c>
      <c r="D14" s="10"/>
    </row>
    <row r="15" spans="1:4" x14ac:dyDescent="0.25">
      <c r="A15" s="11" t="s">
        <v>34</v>
      </c>
      <c r="B15" s="12">
        <f>Outputs!$B$4</f>
        <v>315</v>
      </c>
      <c r="C15" s="11" t="s">
        <v>25</v>
      </c>
      <c r="D15" s="10"/>
    </row>
    <row r="16" spans="1:4" x14ac:dyDescent="0.25">
      <c r="A16" s="11" t="s">
        <v>35</v>
      </c>
      <c r="B16" s="12">
        <f>Outputs!$B$5</f>
        <v>4.898979485566356</v>
      </c>
      <c r="C16" s="11" t="s">
        <v>36</v>
      </c>
      <c r="D16" s="10"/>
    </row>
    <row r="18" ht="22" customHeight="1" spans="1:4" x14ac:dyDescent="0.25">
      <c r="A18" s="4" t="s">
        <v>37</v>
      </c>
      <c r="B18" s="4"/>
      <c r="C18" s="4"/>
      <c r="D18" s="4"/>
    </row>
    <row r="19" spans="1:4" x14ac:dyDescent="0.25">
      <c r="A19" s="11" t="s">
        <v>38</v>
      </c>
      <c r="B19" s="12" t="str">
        <f>Checks!$C$3</f>
        <v>PASS</v>
      </c>
      <c r="C19" s="11" t="s">
        <v>5</v>
      </c>
      <c r="D19" s="10"/>
    </row>
    <row r="20" spans="1:4" x14ac:dyDescent="0.25">
      <c r="A20" s="11" t="s">
        <v>39</v>
      </c>
      <c r="B20" s="12" t="str">
        <f>Checks!$C$4</f>
        <v>PASS</v>
      </c>
      <c r="C20" s="11" t="s">
        <v>5</v>
      </c>
      <c r="D20" s="10"/>
    </row>
    <row r="22" spans="1:3" x14ac:dyDescent="0.25">
      <c r="A22" s="6" t="s">
        <v>40</v>
      </c>
    </row>
  </sheetData>
  <mergeCells count="3">
    <mergeCell ref="A6:D6"/>
    <mergeCell ref="A13:D13"/>
    <mergeCell ref="A18:D18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41</v>
      </c>
      <c r="B2" s="4"/>
      <c r="C2" s="4"/>
      <c r="D2" s="4"/>
    </row>
    <row r="3" spans="1:4" x14ac:dyDescent="0.25">
      <c r="A3" s="13" t="s">
        <v>22</v>
      </c>
      <c r="B3" s="14">
        <v>120</v>
      </c>
      <c r="C3" s="15" t="s">
        <v>23</v>
      </c>
      <c r="D3" s="16" t="s">
        <v>42</v>
      </c>
    </row>
    <row r="4" spans="1:4" x14ac:dyDescent="0.25">
      <c r="A4" s="13" t="s">
        <v>24</v>
      </c>
      <c r="B4" s="14">
        <v>300</v>
      </c>
      <c r="C4" s="15" t="s">
        <v>25</v>
      </c>
      <c r="D4" s="16" t="s">
        <v>43</v>
      </c>
    </row>
    <row r="5" spans="1:4" x14ac:dyDescent="0.25">
      <c r="A5" s="13" t="s">
        <v>26</v>
      </c>
      <c r="B5" s="14">
        <v>13500</v>
      </c>
      <c r="C5" s="15" t="s">
        <v>27</v>
      </c>
      <c r="D5" s="16" t="s">
        <v>44</v>
      </c>
    </row>
    <row r="6" spans="1:4" x14ac:dyDescent="0.25">
      <c r="A6" s="13" t="s">
        <v>28</v>
      </c>
      <c r="B6" s="14">
        <v>0.7</v>
      </c>
      <c r="C6" s="15" t="s">
        <v>29</v>
      </c>
      <c r="D6" s="16" t="s">
        <v>45</v>
      </c>
    </row>
    <row r="7" spans="1:4" x14ac:dyDescent="0.25">
      <c r="A7" s="13" t="s">
        <v>30</v>
      </c>
      <c r="B7" s="14">
        <v>0.8</v>
      </c>
      <c r="C7" s="15" t="s">
        <v>29</v>
      </c>
      <c r="D7" s="16" t="s">
        <v>46</v>
      </c>
    </row>
    <row r="8" spans="1:4" x14ac:dyDescent="0.25">
      <c r="A8" s="13" t="s">
        <v>47</v>
      </c>
      <c r="B8" s="14">
        <v>12</v>
      </c>
      <c r="C8" s="15" t="s">
        <v>36</v>
      </c>
      <c r="D8" s="16" t="s">
        <v>42</v>
      </c>
    </row>
    <row r="9" spans="1:4" x14ac:dyDescent="0.25">
      <c r="A9" s="13" t="s">
        <v>48</v>
      </c>
      <c r="B9" s="14">
        <v>10</v>
      </c>
      <c r="C9" s="15" t="s">
        <v>36</v>
      </c>
      <c r="D9" s="16" t="s">
        <v>42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49</v>
      </c>
      <c r="B2" s="4"/>
      <c r="C2" s="4"/>
      <c r="D2" s="4"/>
    </row>
    <row r="3" spans="1:4" x14ac:dyDescent="0.25">
      <c r="A3" s="11" t="s">
        <v>32</v>
      </c>
      <c r="B3" s="17">
        <f>ROUNDUP(Inputs!$B$4*Inputs!$B$3/(Inputs!$B$5*Inputs!$B$6*Inputs!$B$7),0)</f>
        <v>5</v>
      </c>
      <c r="C3" s="11" t="s">
        <v>33</v>
      </c>
      <c r="D3" s="16" t="s">
        <v>50</v>
      </c>
    </row>
    <row r="4" spans="1:4" x14ac:dyDescent="0.25">
      <c r="A4" s="11" t="s">
        <v>34</v>
      </c>
      <c r="B4" s="17">
        <f>Calculations!$B$3*Inputs!$B$5*Inputs!$B$6*Inputs!$B$7/Inputs!$B$3</f>
        <v>315</v>
      </c>
      <c r="C4" s="11" t="s">
        <v>25</v>
      </c>
      <c r="D4" s="16" t="s">
        <v>51</v>
      </c>
    </row>
    <row r="5" spans="1:4" x14ac:dyDescent="0.25">
      <c r="A5" s="11" t="s">
        <v>52</v>
      </c>
      <c r="B5" s="17">
        <f>Inputs!$B$3/Calculations!$B$3</f>
        <v>24</v>
      </c>
      <c r="C5" s="11" t="s">
        <v>23</v>
      </c>
      <c r="D5" s="16" t="s">
        <v>51</v>
      </c>
    </row>
    <row r="6" spans="1:4" x14ac:dyDescent="0.25">
      <c r="A6" s="11" t="s">
        <v>53</v>
      </c>
      <c r="B6" s="17">
        <f>SQRT(Inputs!$B$3/Calculations!$B$3)</f>
        <v>4.898979485566356</v>
      </c>
      <c r="C6" s="11" t="s">
        <v>36</v>
      </c>
      <c r="D6" s="16" t="s">
        <v>51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8" t="s">
        <v>32</v>
      </c>
      <c r="B3" s="18">
        <f>Calculations!$B$3</f>
        <v>5</v>
      </c>
      <c r="C3" s="11" t="s">
        <v>33</v>
      </c>
      <c r="D3" s="16" t="s">
        <v>51</v>
      </c>
    </row>
    <row r="4" spans="1:4" x14ac:dyDescent="0.25">
      <c r="A4" s="8" t="s">
        <v>34</v>
      </c>
      <c r="B4" s="18">
        <f>Calculations!$B$4</f>
        <v>315</v>
      </c>
      <c r="C4" s="11" t="s">
        <v>25</v>
      </c>
      <c r="D4" s="16" t="s">
        <v>51</v>
      </c>
    </row>
    <row r="5" spans="1:4" x14ac:dyDescent="0.25">
      <c r="A5" s="8" t="s">
        <v>35</v>
      </c>
      <c r="B5" s="18">
        <f>Calculations!$B$6</f>
        <v>4.898979485566356</v>
      </c>
      <c r="C5" s="11" t="s">
        <v>36</v>
      </c>
      <c r="D5" s="16" t="s">
        <v>51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55</v>
      </c>
      <c r="B2" s="4"/>
      <c r="C2" s="4"/>
      <c r="D2" s="4"/>
    </row>
    <row r="3" spans="1:4" x14ac:dyDescent="0.25">
      <c r="A3" s="13" t="s">
        <v>38</v>
      </c>
      <c r="B3" s="19" t="s">
        <v>56</v>
      </c>
      <c r="C3" s="20" t="str">
        <f>IF(Inputs!$B$5&gt;0,"PASS","FAIL")</f>
        <v>PASS</v>
      </c>
      <c r="D3" s="21" t="s">
        <v>51</v>
      </c>
    </row>
    <row r="4" spans="1:4" x14ac:dyDescent="0.25">
      <c r="A4" s="13" t="s">
        <v>39</v>
      </c>
      <c r="B4" s="19" t="s">
        <v>57</v>
      </c>
      <c r="C4" s="20" t="str">
        <f>IF(AND(Inputs!$B$6&gt;=0.2,Inputs!$B$6&lt;=1),"PASS","WARN")</f>
        <v>PASS</v>
      </c>
      <c r="D4" s="21" t="s">
        <v>51</v>
      </c>
    </row>
    <row r="5" spans="1:4" x14ac:dyDescent="0.25">
      <c r="A5" s="13" t="s">
        <v>58</v>
      </c>
      <c r="B5" s="19" t="s">
        <v>59</v>
      </c>
      <c r="C5" s="20" t="str">
        <f>IF(AND(Inputs!$B$7&gt;=0.5,Inputs!$B$7&lt;=1),"PASS","WARN")</f>
        <v>PASS</v>
      </c>
      <c r="D5" s="21" t="s">
        <v>51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60</v>
      </c>
      <c r="B7" s="11" t="s">
        <v>61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62</v>
      </c>
      <c r="B2" s="4"/>
      <c r="C2" s="4"/>
      <c r="D2" s="4"/>
    </row>
    <row r="3" spans="1:4" x14ac:dyDescent="0.25">
      <c r="A3" s="5" t="s">
        <v>51</v>
      </c>
      <c r="B3" s="5" t="s">
        <v>63</v>
      </c>
      <c r="C3" s="5" t="s">
        <v>5</v>
      </c>
      <c r="D3" s="5" t="s">
        <v>5</v>
      </c>
    </row>
    <row r="5" ht="22" customHeight="1" spans="1:4" x14ac:dyDescent="0.25">
      <c r="A5" s="4" t="s">
        <v>64</v>
      </c>
      <c r="B5" s="4"/>
      <c r="C5" s="4"/>
      <c r="D5" s="4"/>
    </row>
    <row r="6" spans="1:4" x14ac:dyDescent="0.25">
      <c r="A6" s="5" t="s">
        <v>65</v>
      </c>
      <c r="B6" s="5" t="s">
        <v>66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67</v>
      </c>
      <c r="B2" s="4"/>
      <c r="C2" s="4"/>
      <c r="D2" s="4"/>
    </row>
    <row r="3" spans="1:4" x14ac:dyDescent="0.25">
      <c r="A3" s="5" t="s">
        <v>68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69</v>
      </c>
      <c r="B5" s="4"/>
      <c r="C5" s="4"/>
      <c r="D5" s="4"/>
    </row>
    <row r="6" spans="1:4" x14ac:dyDescent="0.25">
      <c r="A6" s="5" t="s">
        <v>70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71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72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Lighting Design (Lumen Method)</dc:title>
  <dc:subject>Electrical engineering workbook</dc:subject>
  <dc:description>Luminaire count and spacing for target illuminance by the lumen method.</dc:description>
  <cp:keywords>lighting, lumen method, lux, luminaire, illuminance,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