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<sst xmlns="http://schemas.openxmlformats.org/spreadsheetml/2006/main" count="175" uniqueCount="79">
  <si>
    <t>Duct Sizing (Velocity / Friction)</t>
  </si>
  <si>
    <t>Round/ rectangular duct sizing from flow and velocity or friction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</si>
  <si>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</si>
  <si>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</si>
  <si>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</si>
  <si>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</si>
  <si>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</si>
  <si>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</si>
  <si>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</si>
  <si>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</si>
  <si>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</si>
  <si>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</si>
  <si>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</si>
  <si>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</si>
  <si>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</si>
  <si>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</si>
  <si>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</si>
  <si>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</si>
  <si>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Round/ rectangular duct sizing from flow and velocity or friction</t>
  </si>
  <si>
    <t>EngiMetric · https://engimetric.com</t>
  </si>
  <si>
    <t>Master verdict</t>
  </si>
  <si>
    <t>Key inputs</t>
  </si>
  <si>
    <t>Air flow</t>
  </si>
  <si>
    <t>m³/h</t>
  </si>
  <si>
    <t>Design velocity</t>
  </si>
  <si>
    <t>m/s</t>
  </si>
  <si>
    <t>Duct length</t>
  </si>
  <si>
    <t>m</t>
  </si>
  <si>
    <t>Darcy friction factor</t>
  </si>
  <si>
    <t>—</t>
  </si>
  <si>
    <t>Rectangular side length b</t>
  </si>
  <si>
    <t>mm</t>
  </si>
  <si>
    <t>Key outputs</t>
  </si>
  <si>
    <t>Round diameter</t>
  </si>
  <si>
    <t>Rectangular side a</t>
  </si>
  <si>
    <t>Friction pressure drop</t>
  </si>
  <si>
    <t>Pa</t>
  </si>
  <si>
    <t>Checks at a glance</t>
  </si>
  <si>
    <t>Flow positive</t>
  </si>
  <si>
    <t>Velocity positive</t>
  </si>
  <si>
    <t>Version 0.1 · EngiMetric workbook library</t>
  </si>
  <si>
    <t>Inputs — yellow cells: enter your values; source prompts governing choices</t>
  </si>
  <si>
    <t>zone supply</t>
  </si>
  <si>
    <t>noise/sizing criterion (user)</t>
  </si>
  <si>
    <t>routing</t>
  </si>
  <si>
    <t>duct roughness/Re (user)</t>
  </si>
  <si>
    <t>space constraint</t>
  </si>
  <si>
    <t>Sizing method</t>
  </si>
  <si>
    <t>velocity</t>
  </si>
  <si>
    <t>velocity | friction</t>
  </si>
  <si>
    <t>Calculations — transparent formulas; [n] is the reference ID (see Reference sheet)</t>
  </si>
  <si>
    <t>Flow in m³/s</t>
  </si>
  <si>
    <t>m³/s</t>
  </si>
  <si>
    <t>[1]</t>
  </si>
  <si>
    <t>Required area</t>
  </si>
  <si>
    <t>m²</t>
  </si>
  <si>
    <t>Other rectangular side a</t>
  </si>
  <si>
    <t>[1] — a = A/b</t>
  </si>
  <si>
    <t>Diameter in m</t>
  </si>
  <si>
    <t>[1] — ρ = 1.2 kg/m³</t>
  </si>
  <si>
    <t>Outputs — final results (formula-driven; never hard-typed)</t>
  </si>
  <si>
    <t>Checks — each row must land PASS (WARN acceptable when documented)</t>
  </si>
  <si>
    <t>&gt; 0</t>
  </si>
  <si>
    <t>Method recognised</t>
  </si>
  <si>
    <t>Overall result</t>
  </si>
  <si>
    <t>PASS when every check passes</t>
  </si>
  <si>
    <t>References</t>
  </si>
  <si>
    <t>ASHRAE Fundamentals duct design equations (method-level)</t>
  </si>
  <si>
    <t>Equations used</t>
  </si>
  <si>
    <t>Area</t>
  </si>
  <si>
    <t>A = Q/V; d = √(4A/π)</t>
  </si>
  <si>
    <t>Friction</t>
  </si>
  <si>
    <t>ΔP = f·(L/d)·ρ·V²/2</t>
  </si>
  <si>
    <t>Notes &amp; Assumptions</t>
  </si>
  <si>
    <t>1. The friction case uses your entered friction factor; fittings/junctions are extra static losses.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</si>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</sst>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3000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6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20</v>
      </c>
      <c r="C9" s="11" t="s">
        <v>27</v>
      </c>
      <c r="D9" s="10"/>
    </row>
    <row r="10" spans="1:4" x14ac:dyDescent="0.25">
      <c r="A10" s="11" t="s">
        <v>28</v>
      </c>
      <c r="B10" s="12">
        <f>Inputs!$B$6</f>
        <v>0.02</v>
      </c>
      <c r="C10" s="11" t="s">
        <v>29</v>
      </c>
      <c r="D10" s="10"/>
    </row>
    <row r="11" spans="1:4" x14ac:dyDescent="0.25">
      <c r="A11" s="11" t="s">
        <v>30</v>
      </c>
      <c r="B11" s="12">
        <f>Inputs!$B$7</f>
        <v>600</v>
      </c>
      <c r="C11" s="11" t="s">
        <v>31</v>
      </c>
      <c r="D11" s="10"/>
    </row>
    <row r="13" ht="22" customHeight="1" spans="1:4" x14ac:dyDescent="0.25">
      <c r="A13" s="4" t="s">
        <v>32</v>
      </c>
      <c r="B13" s="4"/>
      <c r="C13" s="4"/>
      <c r="D13" s="4"/>
    </row>
    <row r="14" spans="1:4" x14ac:dyDescent="0.25">
      <c r="A14" s="11" t="s">
        <v>33</v>
      </c>
      <c r="B14" s="12">
        <f>Outputs!$B$3</f>
        <v>420.5220872436183</v>
      </c>
      <c r="C14" s="11" t="s">
        <v>31</v>
      </c>
      <c r="D14" s="10"/>
    </row>
    <row r="15" spans="1:4" x14ac:dyDescent="0.25">
      <c r="A15" s="11" t="s">
        <v>34</v>
      </c>
      <c r="B15" s="12">
        <f>Outputs!$B$4</f>
        <v>231.48148148148152</v>
      </c>
      <c r="C15" s="11" t="s">
        <v>31</v>
      </c>
      <c r="D15" s="10"/>
    </row>
    <row r="16" spans="1:4" x14ac:dyDescent="0.25">
      <c r="A16" s="11" t="s">
        <v>35</v>
      </c>
      <c r="B16" s="12">
        <f>Outputs!$B$5</f>
        <v>20.545888699051012</v>
      </c>
      <c r="C16" s="11" t="s">
        <v>36</v>
      </c>
      <c r="D16" s="10"/>
    </row>
    <row r="18" ht="22" customHeight="1" spans="1:4" x14ac:dyDescent="0.25">
      <c r="A18" s="4" t="s">
        <v>37</v>
      </c>
      <c r="B18" s="4"/>
      <c r="C18" s="4"/>
      <c r="D18" s="4"/>
    </row>
    <row r="19" spans="1:4" x14ac:dyDescent="0.25">
      <c r="A19" s="11" t="s">
        <v>38</v>
      </c>
      <c r="B19" s="12" t="str">
        <f>Checks!$C$3</f>
        <v>PASS</v>
      </c>
      <c r="C19" s="11" t="s">
        <v>5</v>
      </c>
      <c r="D19" s="10"/>
    </row>
    <row r="20" spans="1:4" x14ac:dyDescent="0.25">
      <c r="A20" s="11" t="s">
        <v>39</v>
      </c>
      <c r="B20" s="12" t="str">
        <f>Checks!$C$4</f>
        <v>PASS</v>
      </c>
      <c r="C20" s="11" t="s">
        <v>5</v>
      </c>
      <c r="D20" s="10"/>
    </row>
    <row r="22" spans="1:3" x14ac:dyDescent="0.25">
      <c r="A22" s="6" t="s">
        <v>40</v>
      </c>
    </row>
  </sheetData>
  <mergeCells count="3">
    <mergeCell ref="A6:D6"/>
    <mergeCell ref="A13:D13"/>
    <mergeCell ref="A18:D1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3" t="s">
        <v>22</v>
      </c>
      <c r="B3" s="14">
        <v>3000</v>
      </c>
      <c r="C3" s="15" t="s">
        <v>23</v>
      </c>
      <c r="D3" s="16" t="s">
        <v>42</v>
      </c>
    </row>
    <row r="4" spans="1:4" x14ac:dyDescent="0.25">
      <c r="A4" s="13" t="s">
        <v>24</v>
      </c>
      <c r="B4" s="14">
        <v>6</v>
      </c>
      <c r="C4" s="15" t="s">
        <v>25</v>
      </c>
      <c r="D4" s="16" t="s">
        <v>43</v>
      </c>
    </row>
    <row r="5" spans="1:4" x14ac:dyDescent="0.25">
      <c r="A5" s="13" t="s">
        <v>26</v>
      </c>
      <c r="B5" s="14">
        <v>20</v>
      </c>
      <c r="C5" s="15" t="s">
        <v>27</v>
      </c>
      <c r="D5" s="16" t="s">
        <v>44</v>
      </c>
    </row>
    <row r="6" spans="1:4" x14ac:dyDescent="0.25">
      <c r="A6" s="13" t="s">
        <v>28</v>
      </c>
      <c r="B6" s="14">
        <v>0.02</v>
      </c>
      <c r="C6" s="15" t="s">
        <v>29</v>
      </c>
      <c r="D6" s="16" t="s">
        <v>45</v>
      </c>
    </row>
    <row r="7" spans="1:4" x14ac:dyDescent="0.25">
      <c r="A7" s="13" t="s">
        <v>30</v>
      </c>
      <c r="B7" s="14">
        <v>600</v>
      </c>
      <c r="C7" s="15" t="s">
        <v>31</v>
      </c>
      <c r="D7" s="16" t="s">
        <v>46</v>
      </c>
    </row>
    <row r="8" spans="1:4" x14ac:dyDescent="0.25">
      <c r="A8" s="13" t="s">
        <v>47</v>
      </c>
      <c r="B8" s="14" t="s">
        <v>48</v>
      </c>
      <c r="C8" s="15" t="s">
        <v>29</v>
      </c>
      <c r="D8" s="16" t="s">
        <v>49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50</v>
      </c>
      <c r="B2" s="4"/>
      <c r="C2" s="4"/>
      <c r="D2" s="4"/>
    </row>
    <row r="3" spans="1:4" x14ac:dyDescent="0.25">
      <c r="A3" s="11" t="s">
        <v>51</v>
      </c>
      <c r="B3" s="17">
        <f>Inputs!$B$3/3600</f>
        <v>0.8333333333333334</v>
      </c>
      <c r="C3" s="11" t="s">
        <v>52</v>
      </c>
      <c r="D3" s="16" t="s">
        <v>53</v>
      </c>
    </row>
    <row r="4" spans="1:4" x14ac:dyDescent="0.25">
      <c r="A4" s="11" t="s">
        <v>54</v>
      </c>
      <c r="B4" s="17">
        <f>Calculations!$B$3/Inputs!$B$4</f>
        <v>0.1388888888888889</v>
      </c>
      <c r="C4" s="11" t="s">
        <v>55</v>
      </c>
      <c r="D4" s="16" t="s">
        <v>53</v>
      </c>
    </row>
    <row r="5" spans="1:4" x14ac:dyDescent="0.25">
      <c r="A5" s="11" t="s">
        <v>33</v>
      </c>
      <c r="B5" s="17">
        <f>SQRT(4*Calculations!$B$4/3.14159265)*1000</f>
        <v>420.5220872436183</v>
      </c>
      <c r="C5" s="11" t="s">
        <v>31</v>
      </c>
      <c r="D5" s="16" t="s">
        <v>53</v>
      </c>
    </row>
    <row r="6" spans="1:4" x14ac:dyDescent="0.25">
      <c r="A6" s="11" t="s">
        <v>56</v>
      </c>
      <c r="B6" s="17">
        <f>Calculations!$B$4/(Inputs!$B$7/1000)*1000</f>
        <v>231.48148148148152</v>
      </c>
      <c r="C6" s="11" t="s">
        <v>31</v>
      </c>
      <c r="D6" s="16" t="s">
        <v>57</v>
      </c>
    </row>
    <row r="7" spans="1:4" x14ac:dyDescent="0.25">
      <c r="A7" s="11" t="s">
        <v>58</v>
      </c>
      <c r="B7" s="17">
        <f>Calculations!$B$5/1000</f>
        <v>0.4205220872436183</v>
      </c>
      <c r="C7" s="11" t="s">
        <v>27</v>
      </c>
      <c r="D7" s="16" t="s">
        <v>53</v>
      </c>
    </row>
    <row r="8" spans="1:4" x14ac:dyDescent="0.25">
      <c r="A8" s="11" t="s">
        <v>35</v>
      </c>
      <c r="B8" s="17">
        <f>Inputs!$B$6*Inputs!$B$5/Calculations!$B$7*1.2*Inputs!$B$4^2/2</f>
        <v>20.545888699051012</v>
      </c>
      <c r="C8" s="11" t="s">
        <v>36</v>
      </c>
      <c r="D8" s="16" t="s">
        <v>59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8" t="s">
        <v>33</v>
      </c>
      <c r="B3" s="18">
        <f>Calculations!$B$5</f>
        <v>420.5220872436183</v>
      </c>
      <c r="C3" s="11" t="s">
        <v>31</v>
      </c>
      <c r="D3" s="16" t="s">
        <v>53</v>
      </c>
    </row>
    <row r="4" spans="1:4" x14ac:dyDescent="0.25">
      <c r="A4" s="8" t="s">
        <v>34</v>
      </c>
      <c r="B4" s="18">
        <f>Calculations!$B$6</f>
        <v>231.48148148148152</v>
      </c>
      <c r="C4" s="11" t="s">
        <v>31</v>
      </c>
      <c r="D4" s="16" t="s">
        <v>53</v>
      </c>
    </row>
    <row r="5" spans="1:4" x14ac:dyDescent="0.25">
      <c r="A5" s="8" t="s">
        <v>35</v>
      </c>
      <c r="B5" s="18">
        <f>Calculations!$B$8</f>
        <v>20.545888699051012</v>
      </c>
      <c r="C5" s="11" t="s">
        <v>36</v>
      </c>
      <c r="D5" s="16" t="s">
        <v>53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61</v>
      </c>
      <c r="B2" s="4"/>
      <c r="C2" s="4"/>
      <c r="D2" s="4"/>
    </row>
    <row r="3" spans="1:4" x14ac:dyDescent="0.25">
      <c r="A3" s="13" t="s">
        <v>38</v>
      </c>
      <c r="B3" s="19" t="s">
        <v>62</v>
      </c>
      <c r="C3" s="20" t="str">
        <f>IF(Inputs!$B$3&gt;0,"PASS","FAIL")</f>
        <v>PASS</v>
      </c>
      <c r="D3" s="21" t="s">
        <v>53</v>
      </c>
    </row>
    <row r="4" spans="1:4" x14ac:dyDescent="0.25">
      <c r="A4" s="13" t="s">
        <v>39</v>
      </c>
      <c r="B4" s="19" t="s">
        <v>62</v>
      </c>
      <c r="C4" s="20" t="str">
        <f>IF(Inputs!$B$4&gt;0,"PASS","FAIL")</f>
        <v>PASS</v>
      </c>
      <c r="D4" s="21" t="s">
        <v>53</v>
      </c>
    </row>
    <row r="5" spans="1:4" x14ac:dyDescent="0.25">
      <c r="A5" s="13" t="s">
        <v>63</v>
      </c>
      <c r="B5" s="19" t="s">
        <v>49</v>
      </c>
      <c r="C5" s="20" t="str">
        <f>IF(OR(Inputs!$B$8="velocity",Inputs!$B$8="friction"),"PASS","WARN")</f>
        <v>PASS</v>
      </c>
      <c r="D5" s="21" t="s">
        <v>53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64</v>
      </c>
      <c r="B7" s="11" t="s">
        <v>65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66</v>
      </c>
      <c r="B2" s="4"/>
      <c r="C2" s="4"/>
      <c r="D2" s="4"/>
    </row>
    <row r="3" spans="1:4" x14ac:dyDescent="0.25">
      <c r="A3" s="5" t="s">
        <v>53</v>
      </c>
      <c r="B3" s="5" t="s">
        <v>67</v>
      </c>
      <c r="C3" s="5" t="s">
        <v>5</v>
      </c>
      <c r="D3" s="5" t="s">
        <v>5</v>
      </c>
    </row>
    <row r="5" ht="22" customHeight="1" spans="1:4" x14ac:dyDescent="0.25">
      <c r="A5" s="4" t="s">
        <v>68</v>
      </c>
      <c r="B5" s="4"/>
      <c r="C5" s="4"/>
      <c r="D5" s="4"/>
    </row>
    <row r="6" spans="1:4" x14ac:dyDescent="0.25">
      <c r="A6" s="5" t="s">
        <v>69</v>
      </c>
      <c r="B6" s="5" t="s">
        <v>70</v>
      </c>
      <c r="C6" s="5" t="s">
        <v>5</v>
      </c>
      <c r="D6" s="5" t="s">
        <v>5</v>
      </c>
    </row>
    <row r="7" spans="1:4" x14ac:dyDescent="0.25">
      <c r="A7" s="5" t="s">
        <v>71</v>
      </c>
      <c r="B7" s="5" t="s">
        <v>72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73</v>
      </c>
      <c r="B2" s="4"/>
      <c r="C2" s="4"/>
      <c r="D2" s="4"/>
    </row>
    <row r="3" spans="1:4" x14ac:dyDescent="0.25">
      <c r="A3" s="5" t="s">
        <v>74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75</v>
      </c>
      <c r="B5" s="4"/>
      <c r="C5" s="4"/>
      <c r="D5" s="4"/>
    </row>
    <row r="6" spans="1:4" x14ac:dyDescent="0.25">
      <c r="A6" s="5" t="s">
        <v>76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77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78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Duct Sizing (Velocity / Friction)</dc:title>
  <dc:subject>Mechanical engineering workbook</dc:subject>
  <dc:description>Round and rectangular duct sizing from flow and velocity or friction rate.</dc:description>
  <cp:keywords>duct, sizing, velocity, friction, hvac, air,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