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<sst xmlns="http://schemas.openxmlformats.org/spreadsheetml/2006/main" count="192" uniqueCount="89">
  <si>
    <t>Cable Sizing &amp; Voltage Drop (IEC)</t>
  </si>
  <si>
    <t>Conductor sizing for current, voltage drop and adiabatic withstand (IEC-style)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</si>
  <si>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</si>
  <si>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</si>
  <si>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</si>
  <si>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</si>
  <si>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</si>
  <si>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</si>
  <si>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</si>
  <si>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</si>
  <si>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</si>
  <si>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</si>
  <si>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</si>
  <si>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</si>
  <si>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</si>
  <si>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</si>
  <si>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</si>
  <si>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</si>
  <si>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Conductor sizing for current, voltage drop and adiabatic withstand (IEC-style)</t>
  </si>
  <si>
    <t>EngiMetric · https://engimetric.com</t>
  </si>
  <si>
    <t>Master verdict</t>
  </si>
  <si>
    <t>Key inputs</t>
  </si>
  <si>
    <t>Load</t>
  </si>
  <si>
    <t>kW</t>
  </si>
  <si>
    <t>Power factor</t>
  </si>
  <si>
    <t>—</t>
  </si>
  <si>
    <t>Line-line voltage</t>
  </si>
  <si>
    <t>kV</t>
  </si>
  <si>
    <t>Cable length (one way)</t>
  </si>
  <si>
    <t>m</t>
  </si>
  <si>
    <t>Prospective fault current</t>
  </si>
  <si>
    <t>kA</t>
  </si>
  <si>
    <t>Fault clearance time</t>
  </si>
  <si>
    <t>s</t>
  </si>
  <si>
    <t>Adiabatic k factor</t>
  </si>
  <si>
    <t>Key outputs</t>
  </si>
  <si>
    <t>Design current Ib</t>
  </si>
  <si>
    <t>A</t>
  </si>
  <si>
    <t>Voltage drop</t>
  </si>
  <si>
    <t>%</t>
  </si>
  <si>
    <t>Min adiabatic size</t>
  </si>
  <si>
    <t>mm²</t>
  </si>
  <si>
    <t>Checks at a glance</t>
  </si>
  <si>
    <t>Voltage drop within limit</t>
  </si>
  <si>
    <t>Selected size ≥ adiabatic minimum</t>
  </si>
  <si>
    <t>Version 0.1 · EngiMetric workbook library</t>
  </si>
  <si>
    <t>Inputs — yellow cells: enter your values; source prompts governing choices</t>
  </si>
  <si>
    <t>load schedule</t>
  </si>
  <si>
    <t>load data</t>
  </si>
  <si>
    <t>system voltage</t>
  </si>
  <si>
    <t>routing</t>
  </si>
  <si>
    <t>Conductor mV/A/m (selected size)</t>
  </si>
  <si>
    <t>mV/A/m</t>
  </si>
  <si>
    <t>cable tables (user)</t>
  </si>
  <si>
    <t>Voltage drop limit</t>
  </si>
  <si>
    <t>design criterion</t>
  </si>
  <si>
    <t>Selected conductor cross-section</t>
  </si>
  <si>
    <t>discrimination study</t>
  </si>
  <si>
    <t>protective device</t>
  </si>
  <si>
    <t>material/temperature (tables, user)</t>
  </si>
  <si>
    <t>Calculations — transparent formulas; [n] is the reference ID (see Reference sheet)</t>
  </si>
  <si>
    <t>Design current</t>
  </si>
  <si>
    <t>[1] — 3-phase balanced</t>
  </si>
  <si>
    <t>V</t>
  </si>
  <si>
    <t>[1] — mV→V</t>
  </si>
  <si>
    <t>[1]</t>
  </si>
  <si>
    <t>Minimum adiabatic size</t>
  </si>
  <si>
    <t>[1] — S ≥ √(I²t)/k</t>
  </si>
  <si>
    <t>Outputs — final results (formula-driven; never hard-typed)</t>
  </si>
  <si>
    <t>Checks — each row must land PASS (WARN acceptable when documented)</t>
  </si>
  <si>
    <t>≤ entered limit</t>
  </si>
  <si>
    <t>S ≥ √(I²t)/k</t>
  </si>
  <si>
    <t>Power factor within range</t>
  </si>
  <si>
    <t>0.5–1</t>
  </si>
  <si>
    <t>Overall result</t>
  </si>
  <si>
    <t>PASS when every check passes</t>
  </si>
  <si>
    <t>References</t>
  </si>
  <si>
    <t>IEC 60364-5-52 / BS 7671 method; cable and k tables are user-supplied</t>
  </si>
  <si>
    <t>Equations used</t>
  </si>
  <si>
    <t>Ib = P/(√3·V·pf)</t>
  </si>
  <si>
    <t>ΔV% = √3·(mV/A/m)·Ib·L·100/(V·1000)</t>
  </si>
  <si>
    <t>Adiabatic</t>
  </si>
  <si>
    <t>Notes &amp; Assumptions</t>
  </si>
  <si>
    <t>1. mV/A/m, k and the ampacity tables are governance inputs from your cable schedule — never embedded here.</t>
  </si>
  <si>
    <t>2. Ampacity/dereating factors are separate checks not included in this screening.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</si>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</sst>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45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0.9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0.4</v>
      </c>
      <c r="C9" s="11" t="s">
        <v>27</v>
      </c>
      <c r="D9" s="10"/>
    </row>
    <row r="10" spans="1:4" x14ac:dyDescent="0.25">
      <c r="A10" s="11" t="s">
        <v>28</v>
      </c>
      <c r="B10" s="12">
        <f>Inputs!$B$6</f>
        <v>60</v>
      </c>
      <c r="C10" s="11" t="s">
        <v>29</v>
      </c>
      <c r="D10" s="10"/>
    </row>
    <row r="11" spans="1:4" x14ac:dyDescent="0.25">
      <c r="A11" s="11" t="s">
        <v>30</v>
      </c>
      <c r="B11" s="12">
        <f>Inputs!$B$10</f>
        <v>6</v>
      </c>
      <c r="C11" s="11" t="s">
        <v>31</v>
      </c>
      <c r="D11" s="10"/>
    </row>
    <row r="12" spans="1:4" x14ac:dyDescent="0.25">
      <c r="A12" s="11" t="s">
        <v>32</v>
      </c>
      <c r="B12" s="12">
        <f>Inputs!$B$11</f>
        <v>0.1</v>
      </c>
      <c r="C12" s="11" t="s">
        <v>33</v>
      </c>
      <c r="D12" s="10"/>
    </row>
    <row r="13" spans="1:4" x14ac:dyDescent="0.25">
      <c r="A13" s="11" t="s">
        <v>34</v>
      </c>
      <c r="B13" s="12">
        <f>Inputs!$B$12</f>
        <v>115</v>
      </c>
      <c r="C13" s="11" t="s">
        <v>25</v>
      </c>
      <c r="D13" s="10"/>
    </row>
    <row r="15" ht="22" customHeight="1" spans="1:4" x14ac:dyDescent="0.25">
      <c r="A15" s="4" t="s">
        <v>35</v>
      </c>
      <c r="B15" s="4"/>
      <c r="C15" s="4"/>
      <c r="D15" s="4"/>
    </row>
    <row r="16" spans="1:4" x14ac:dyDescent="0.25">
      <c r="A16" s="11" t="s">
        <v>36</v>
      </c>
      <c r="B16" s="12">
        <f>Outputs!$B$3</f>
        <v>72.16878364870321</v>
      </c>
      <c r="C16" s="11" t="s">
        <v>37</v>
      </c>
      <c r="D16" s="10"/>
    </row>
    <row r="17" spans="1:4" x14ac:dyDescent="0.25">
      <c r="A17" s="11" t="s">
        <v>38</v>
      </c>
      <c r="B17" s="12">
        <f>Outputs!$B$4</f>
        <v>0.0026249999999999997</v>
      </c>
      <c r="C17" s="11" t="s">
        <v>39</v>
      </c>
      <c r="D17" s="10"/>
    </row>
    <row r="18" spans="1:4" x14ac:dyDescent="0.25">
      <c r="A18" s="11" t="s">
        <v>40</v>
      </c>
      <c r="B18" s="12">
        <f>Outputs!$B$5</f>
        <v>16.498839966095893</v>
      </c>
      <c r="C18" s="11" t="s">
        <v>41</v>
      </c>
      <c r="D18" s="10"/>
    </row>
    <row r="20" ht="22" customHeight="1" spans="1:4" x14ac:dyDescent="0.25">
      <c r="A20" s="4" t="s">
        <v>42</v>
      </c>
      <c r="B20" s="4"/>
      <c r="C20" s="4"/>
      <c r="D20" s="4"/>
    </row>
    <row r="21" spans="1:4" x14ac:dyDescent="0.25">
      <c r="A21" s="11" t="s">
        <v>43</v>
      </c>
      <c r="B21" s="12" t="str">
        <f>Checks!$C$3</f>
        <v>PASS</v>
      </c>
      <c r="C21" s="11" t="s">
        <v>5</v>
      </c>
      <c r="D21" s="10"/>
    </row>
    <row r="22" spans="1:4" x14ac:dyDescent="0.25">
      <c r="A22" s="11" t="s">
        <v>44</v>
      </c>
      <c r="B22" s="12" t="str">
        <f>Checks!$C$4</f>
        <v>PASS</v>
      </c>
      <c r="C22" s="11" t="s">
        <v>5</v>
      </c>
      <c r="D22" s="10"/>
    </row>
    <row r="24" spans="1:3" x14ac:dyDescent="0.25">
      <c r="A24" s="6" t="s">
        <v>45</v>
      </c>
    </row>
  </sheetData>
  <mergeCells count="3">
    <mergeCell ref="A6:D6"/>
    <mergeCell ref="A15:D15"/>
    <mergeCell ref="A20:D20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2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13" t="s">
        <v>22</v>
      </c>
      <c r="B3" s="14">
        <v>45</v>
      </c>
      <c r="C3" s="15" t="s">
        <v>23</v>
      </c>
      <c r="D3" s="16" t="s">
        <v>47</v>
      </c>
    </row>
    <row r="4" spans="1:4" x14ac:dyDescent="0.25">
      <c r="A4" s="13" t="s">
        <v>24</v>
      </c>
      <c r="B4" s="14">
        <v>0.9</v>
      </c>
      <c r="C4" s="15" t="s">
        <v>25</v>
      </c>
      <c r="D4" s="16" t="s">
        <v>48</v>
      </c>
    </row>
    <row r="5" spans="1:4" x14ac:dyDescent="0.25">
      <c r="A5" s="13" t="s">
        <v>26</v>
      </c>
      <c r="B5" s="14">
        <v>0.4</v>
      </c>
      <c r="C5" s="15" t="s">
        <v>27</v>
      </c>
      <c r="D5" s="16" t="s">
        <v>49</v>
      </c>
    </row>
    <row r="6" spans="1:4" x14ac:dyDescent="0.25">
      <c r="A6" s="13" t="s">
        <v>28</v>
      </c>
      <c r="B6" s="14">
        <v>60</v>
      </c>
      <c r="C6" s="15" t="s">
        <v>29</v>
      </c>
      <c r="D6" s="16" t="s">
        <v>50</v>
      </c>
    </row>
    <row r="7" spans="1:4" x14ac:dyDescent="0.25">
      <c r="A7" s="13" t="s">
        <v>51</v>
      </c>
      <c r="B7" s="14">
        <v>1.4</v>
      </c>
      <c r="C7" s="15" t="s">
        <v>52</v>
      </c>
      <c r="D7" s="16" t="s">
        <v>53</v>
      </c>
    </row>
    <row r="8" spans="1:4" x14ac:dyDescent="0.25">
      <c r="A8" s="13" t="s">
        <v>54</v>
      </c>
      <c r="B8" s="14">
        <v>4</v>
      </c>
      <c r="C8" s="15" t="s">
        <v>39</v>
      </c>
      <c r="D8" s="16" t="s">
        <v>55</v>
      </c>
    </row>
    <row r="9" spans="1:4" x14ac:dyDescent="0.25">
      <c r="A9" s="13" t="s">
        <v>56</v>
      </c>
      <c r="B9" s="14">
        <v>25</v>
      </c>
      <c r="C9" s="15" t="s">
        <v>41</v>
      </c>
      <c r="D9" s="16" t="s">
        <v>53</v>
      </c>
    </row>
    <row r="10" spans="1:4" x14ac:dyDescent="0.25">
      <c r="A10" s="13" t="s">
        <v>30</v>
      </c>
      <c r="B10" s="14">
        <v>6</v>
      </c>
      <c r="C10" s="15" t="s">
        <v>31</v>
      </c>
      <c r="D10" s="16" t="s">
        <v>57</v>
      </c>
    </row>
    <row r="11" spans="1:4" x14ac:dyDescent="0.25">
      <c r="A11" s="13" t="s">
        <v>32</v>
      </c>
      <c r="B11" s="14">
        <v>0.1</v>
      </c>
      <c r="C11" s="15" t="s">
        <v>33</v>
      </c>
      <c r="D11" s="16" t="s">
        <v>58</v>
      </c>
    </row>
    <row r="12" spans="1:4" x14ac:dyDescent="0.25">
      <c r="A12" s="13" t="s">
        <v>34</v>
      </c>
      <c r="B12" s="14">
        <v>115</v>
      </c>
      <c r="C12" s="15" t="s">
        <v>25</v>
      </c>
      <c r="D12" s="16" t="s">
        <v>59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60</v>
      </c>
      <c r="B2" s="4"/>
      <c r="C2" s="4"/>
      <c r="D2" s="4"/>
    </row>
    <row r="3" spans="1:4" x14ac:dyDescent="0.25">
      <c r="A3" s="11" t="s">
        <v>61</v>
      </c>
      <c r="B3" s="17">
        <f>Inputs!$B$3*1000/(SQRT(3)*Inputs!$B$5*1000*Inputs!$B$4)</f>
        <v>72.16878364870321</v>
      </c>
      <c r="C3" s="11" t="s">
        <v>37</v>
      </c>
      <c r="D3" s="16" t="s">
        <v>62</v>
      </c>
    </row>
    <row r="4" spans="1:4" x14ac:dyDescent="0.25">
      <c r="A4" s="11" t="s">
        <v>38</v>
      </c>
      <c r="B4" s="17">
        <f>SQRT(3)*Inputs!$B$7*Calculations!$B$3*Inputs!$B$6/1000/1000</f>
        <v>0.010499999999999997</v>
      </c>
      <c r="C4" s="11" t="s">
        <v>63</v>
      </c>
      <c r="D4" s="16" t="s">
        <v>64</v>
      </c>
    </row>
    <row r="5" spans="1:4" x14ac:dyDescent="0.25">
      <c r="A5" s="11" t="s">
        <v>38</v>
      </c>
      <c r="B5" s="17">
        <f>Calculations!$B$4*100/(Inputs!$B$5*1000)</f>
        <v>0.0026249999999999997</v>
      </c>
      <c r="C5" s="11" t="s">
        <v>39</v>
      </c>
      <c r="D5" s="16" t="s">
        <v>65</v>
      </c>
    </row>
    <row r="6" spans="1:4" x14ac:dyDescent="0.25">
      <c r="A6" s="11" t="s">
        <v>66</v>
      </c>
      <c r="B6" s="17">
        <f>SQRT((Inputs!$B$10*1000)^2*Inputs!$B$11)/Inputs!$B$12</f>
        <v>16.498839966095893</v>
      </c>
      <c r="C6" s="11" t="s">
        <v>41</v>
      </c>
      <c r="D6" s="16" t="s">
        <v>67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68</v>
      </c>
      <c r="B2" s="4"/>
      <c r="C2" s="4"/>
      <c r="D2" s="4"/>
    </row>
    <row r="3" spans="1:4" x14ac:dyDescent="0.25">
      <c r="A3" s="8" t="s">
        <v>36</v>
      </c>
      <c r="B3" s="18">
        <f>Calculations!$B$3</f>
        <v>72.16878364870321</v>
      </c>
      <c r="C3" s="11" t="s">
        <v>37</v>
      </c>
      <c r="D3" s="16" t="s">
        <v>65</v>
      </c>
    </row>
    <row r="4" spans="1:4" x14ac:dyDescent="0.25">
      <c r="A4" s="8" t="s">
        <v>38</v>
      </c>
      <c r="B4" s="18">
        <f>Calculations!$B$5</f>
        <v>0.0026249999999999997</v>
      </c>
      <c r="C4" s="11" t="s">
        <v>39</v>
      </c>
      <c r="D4" s="16" t="s">
        <v>65</v>
      </c>
    </row>
    <row r="5" spans="1:4" x14ac:dyDescent="0.25">
      <c r="A5" s="8" t="s">
        <v>40</v>
      </c>
      <c r="B5" s="18">
        <f>Calculations!$B$6</f>
        <v>16.498839966095893</v>
      </c>
      <c r="C5" s="11" t="s">
        <v>41</v>
      </c>
      <c r="D5" s="16" t="s">
        <v>65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69</v>
      </c>
      <c r="B2" s="4"/>
      <c r="C2" s="4"/>
      <c r="D2" s="4"/>
    </row>
    <row r="3" spans="1:4" x14ac:dyDescent="0.25">
      <c r="A3" s="13" t="s">
        <v>43</v>
      </c>
      <c r="B3" s="19" t="s">
        <v>70</v>
      </c>
      <c r="C3" s="20" t="str">
        <f>IF(Calculations!$B$5&lt;=Inputs!$B$8,"PASS","FAIL")</f>
        <v>PASS</v>
      </c>
      <c r="D3" s="21" t="s">
        <v>65</v>
      </c>
    </row>
    <row r="4" spans="1:4" x14ac:dyDescent="0.25">
      <c r="A4" s="13" t="s">
        <v>44</v>
      </c>
      <c r="B4" s="19" t="s">
        <v>71</v>
      </c>
      <c r="C4" s="20" t="str">
        <f>IF(Inputs!$B$9&gt;=Calculations!$B$6,"PASS","FAIL")</f>
        <v>PASS</v>
      </c>
      <c r="D4" s="21" t="s">
        <v>65</v>
      </c>
    </row>
    <row r="5" spans="1:4" x14ac:dyDescent="0.25">
      <c r="A5" s="13" t="s">
        <v>72</v>
      </c>
      <c r="B5" s="19" t="s">
        <v>73</v>
      </c>
      <c r="C5" s="20" t="str">
        <f>IF(AND(Inputs!$B$4&gt;=0.5,Inputs!$B$4&lt;=1),"PASS","WARN")</f>
        <v>PASS</v>
      </c>
      <c r="D5" s="21" t="s">
        <v>65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74</v>
      </c>
      <c r="B7" s="11" t="s">
        <v>75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76</v>
      </c>
      <c r="B2" s="4"/>
      <c r="C2" s="4"/>
      <c r="D2" s="4"/>
    </row>
    <row r="3" spans="1:4" x14ac:dyDescent="0.25">
      <c r="A3" s="5" t="s">
        <v>65</v>
      </c>
      <c r="B3" s="5" t="s">
        <v>77</v>
      </c>
      <c r="C3" s="5" t="s">
        <v>5</v>
      </c>
      <c r="D3" s="5" t="s">
        <v>5</v>
      </c>
    </row>
    <row r="5" ht="22" customHeight="1" spans="1:4" x14ac:dyDescent="0.25">
      <c r="A5" s="4" t="s">
        <v>78</v>
      </c>
      <c r="B5" s="4"/>
      <c r="C5" s="4"/>
      <c r="D5" s="4"/>
    </row>
    <row r="6" spans="1:4" x14ac:dyDescent="0.25">
      <c r="A6" s="5" t="s">
        <v>61</v>
      </c>
      <c r="B6" s="5" t="s">
        <v>79</v>
      </c>
      <c r="C6" s="5" t="s">
        <v>5</v>
      </c>
      <c r="D6" s="5" t="s">
        <v>5</v>
      </c>
    </row>
    <row r="7" spans="1:4" x14ac:dyDescent="0.25">
      <c r="A7" s="5" t="s">
        <v>38</v>
      </c>
      <c r="B7" s="5" t="s">
        <v>80</v>
      </c>
      <c r="C7" s="5" t="s">
        <v>5</v>
      </c>
      <c r="D7" s="5" t="s">
        <v>5</v>
      </c>
    </row>
    <row r="8" spans="1:4" x14ac:dyDescent="0.25">
      <c r="A8" s="5" t="s">
        <v>81</v>
      </c>
      <c r="B8" s="5" t="s">
        <v>71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82</v>
      </c>
      <c r="B2" s="4"/>
      <c r="C2" s="4"/>
      <c r="D2" s="4"/>
    </row>
    <row r="3" spans="1:4" x14ac:dyDescent="0.25">
      <c r="A3" s="5" t="s">
        <v>83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84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85</v>
      </c>
      <c r="B6" s="4"/>
      <c r="C6" s="4"/>
      <c r="D6" s="4"/>
    </row>
    <row r="7" spans="1:4" x14ac:dyDescent="0.25">
      <c r="A7" s="5" t="s">
        <v>86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87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88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Cable Sizing &amp; Voltage Drop (IEC)</dc:title>
  <dc:subject>Electrical engineering workbook</dc:subject>
  <dc:description>Conductor selection for current capacity and voltage drop with adiabatic check.</dc:description>
  <cp:keywords>cable, sizing, voltage drop, iec 60364, bs 7671, adiabatic,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